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701" activeTab="1"/>
  </bookViews>
  <sheets>
    <sheet name="1B_18" sheetId="1" r:id="rId1"/>
    <sheet name="2B_18" sheetId="2" r:id="rId2"/>
    <sheet name="3B_18" sheetId="3" r:id="rId3"/>
    <sheet name="4B_18" sheetId="4" r:id="rId4"/>
    <sheet name="5B_18" sheetId="5" r:id="rId5"/>
    <sheet name="6B_18" sheetId="6" r:id="rId6"/>
    <sheet name="7B_18" sheetId="7" r:id="rId7"/>
    <sheet name="8B_18" sheetId="8" r:id="rId8"/>
    <sheet name="9B_18" sheetId="9" r:id="rId9"/>
    <sheet name="10B_18" sheetId="10" r:id="rId10"/>
    <sheet name="11B_18" sheetId="11" r:id="rId11"/>
    <sheet name="12B_701" sheetId="12" r:id="rId12"/>
    <sheet name="12B_702" sheetId="13" r:id="rId13"/>
    <sheet name="13B_701" sheetId="14" r:id="rId14"/>
    <sheet name="13B_702" sheetId="15" r:id="rId15"/>
    <sheet name="14B_701" sheetId="16" r:id="rId16"/>
    <sheet name="14B_702" sheetId="17" r:id="rId17"/>
    <sheet name="Ane15B_701_geo08" sheetId="18" r:id="rId18"/>
    <sheet name="Ane15B_702_geo08" sheetId="19" r:id="rId19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<sst xmlns="http://schemas.openxmlformats.org/spreadsheetml/2006/main" count="433" uniqueCount="262">
  <si>
    <t>CAPÍTULO III</t>
  </si>
  <si>
    <t>Planilla Anexa 1 B al Artículo 18°</t>
  </si>
  <si>
    <t>INSTITUCIONES SEGURIDAD SOCIAL</t>
  </si>
  <si>
    <t>COMPOSICION DEL GASTO POR ENTIDAD Y POR NATURALEZA ECONOMICA</t>
  </si>
  <si>
    <t>ENTIDAD</t>
  </si>
  <si>
    <t>GASTOS</t>
  </si>
  <si>
    <t>TOTAL</t>
  </si>
  <si>
    <t xml:space="preserve"> </t>
  </si>
  <si>
    <t>CORRIENTES</t>
  </si>
  <si>
    <t>DE CAPITAL</t>
  </si>
  <si>
    <t>MINISTERIO DE TRABAJO Y SEGURIDAD SOCIAL</t>
  </si>
  <si>
    <t xml:space="preserve">    CAJA DE JUBILACIONES Y PENSIONES DE LA PROVINCIA</t>
  </si>
  <si>
    <t>MINISTERIO DE SALUD</t>
  </si>
  <si>
    <t xml:space="preserve">    INSTITUTO AUTARQUICO PROVINCIAL DE OBRA SOCIAL</t>
  </si>
  <si>
    <t xml:space="preserve">NOTA: Incluye Erogaciones Figurativas </t>
  </si>
  <si>
    <t>Planilla Anexa 2 B al Artículo 18°</t>
  </si>
  <si>
    <t>INSTITUCIONES DE SEGURIDAD SOCIAL</t>
  </si>
  <si>
    <t>COMPOSICION DEL GASTO POR ENTIDAD Y POR FINALIDAD</t>
  </si>
  <si>
    <t>DESCRIPCION</t>
  </si>
  <si>
    <t>ADMINISTRACION</t>
  </si>
  <si>
    <t>SERVICIOS</t>
  </si>
  <si>
    <t>DEUDA</t>
  </si>
  <si>
    <t>NO CLASIFICABLES</t>
  </si>
  <si>
    <t>GUBERNAMENTAL</t>
  </si>
  <si>
    <t>DE SEGURIDAD</t>
  </si>
  <si>
    <t>SOCIALES</t>
  </si>
  <si>
    <t>ECONOMICOS</t>
  </si>
  <si>
    <t>PUBLICA</t>
  </si>
  <si>
    <t>MINISTERIO DE TRABAJO Y SEGURIDAD  SOCIAL</t>
  </si>
  <si>
    <t xml:space="preserve">  CAJA DE JUBILACIONES Y PENSIONES DE LA PROVINCIA</t>
  </si>
  <si>
    <t>MINISTERIO  DE SALUD</t>
  </si>
  <si>
    <t xml:space="preserve">  INSTITUTO AUTARQUICO PROVINCIAL DE OBRA SOCIAL</t>
  </si>
  <si>
    <t>NOTA: Incluye Erogaciones Figurativas</t>
  </si>
  <si>
    <t>Capítulo III</t>
  </si>
  <si>
    <t>Planilla Anexa 3 B al Artículo 18°</t>
  </si>
  <si>
    <t>COMPOSICION DEL GASTO POR ENTIDAD Y POR FUENTE DE FINANCIAMIENTO</t>
  </si>
  <si>
    <t>RECURSOS DEL TESORO</t>
  </si>
  <si>
    <t>RECURSOS PROPIOS</t>
  </si>
  <si>
    <t>REC. AFEC.ESP. ORIGEN PCIAL.</t>
  </si>
  <si>
    <t>REC.AFEC. ESPEC. ORIGEN NACIONAL</t>
  </si>
  <si>
    <t>TRANSF. INTERNAS</t>
  </si>
  <si>
    <t>CREDITO INTERNO</t>
  </si>
  <si>
    <t>TRANSF. EXTERNAS</t>
  </si>
  <si>
    <t>CREDITO EXTERNO</t>
  </si>
  <si>
    <t>TOTAL GENERAL</t>
  </si>
  <si>
    <t xml:space="preserve">    CAJA DE JUBILACIONES Y PENSIONES DE LA PCIA.</t>
  </si>
  <si>
    <t xml:space="preserve">    INSTITUTO AUTARQUICO PCIAL. DE OBRA SOCIAL</t>
  </si>
  <si>
    <t>CAPITULO III</t>
  </si>
  <si>
    <t>Planilla Anexa 4 B al Articulo 18°</t>
  </si>
  <si>
    <t xml:space="preserve"> COMPOSICION DE RECURSOS POR NATURALEZA ECONOMICA Y FUENTE DE FINANCIAMIENTO</t>
  </si>
  <si>
    <t>FUENTE DE FINANCIAMIENTO</t>
  </si>
  <si>
    <t>CLASIFICACION ECONOMICA</t>
  </si>
  <si>
    <t>REC.AFECT. ESPEC. ORIGEN PCIAL.</t>
  </si>
  <si>
    <t>REC.AFECT. ESPEC. ORIG.NAC.</t>
  </si>
  <si>
    <t xml:space="preserve">INGRESOS CORRIENTES                                         </t>
  </si>
  <si>
    <t xml:space="preserve">   INGRESOS TRIBUTARIOS                                     </t>
  </si>
  <si>
    <t xml:space="preserve">        IMPUESTOS INDIRECTOS PROVINCIALES                     </t>
  </si>
  <si>
    <t xml:space="preserve">        IMPUESTOS NACIONALES                                  </t>
  </si>
  <si>
    <t xml:space="preserve">   CONTRIBUCIONES A LA SEGURIDAD SOCIAL                     </t>
  </si>
  <si>
    <t xml:space="preserve">        CONTRIBUCIONES A LA SEGURIDAD SOCIAL                  </t>
  </si>
  <si>
    <t xml:space="preserve">   INGRESOS NO TRIBUTARIOS                                  </t>
  </si>
  <si>
    <t xml:space="preserve">        TASAS                                                 </t>
  </si>
  <si>
    <t xml:space="preserve">        OTROS NO TRIBUTARIOS                                  </t>
  </si>
  <si>
    <t xml:space="preserve">   VENTAS DE BIENES Y SERVICIOS DE LA ADMINIST. PUBLICA                 </t>
  </si>
  <si>
    <t xml:space="preserve">        VENTAS DE BIENES Y SERVICIOS DE LA ADMINIST. PÚB.              </t>
  </si>
  <si>
    <t xml:space="preserve">   RENTA DE LA PROPIEDAD</t>
  </si>
  <si>
    <t xml:space="preserve">        INTERESES </t>
  </si>
  <si>
    <t xml:space="preserve">        DIFERENCIA DE CAMBIO</t>
  </si>
  <si>
    <t xml:space="preserve">   CONTRIBUCIONES FIGURATIVAS PARA FINANC. CORRIENTES                 </t>
  </si>
  <si>
    <t xml:space="preserve">        DE LA ADMINISTRACION PROVINCIAL                       </t>
  </si>
  <si>
    <t xml:space="preserve"> RECURSOS DE CAPITAL</t>
  </si>
  <si>
    <t xml:space="preserve">      RECURSOS PROPIOS DE CAPITAL</t>
  </si>
  <si>
    <t xml:space="preserve">        VENTA DE ACTIVOS</t>
  </si>
  <si>
    <t>NOTA : Incluye Contribuciones Figurativas</t>
  </si>
  <si>
    <t>Planilla anexa 5 B al articulo 18°</t>
  </si>
  <si>
    <t>COMPOSICION DE LOS RECURSOS POR ENTIDAD Y POR PROCEDENCIA</t>
  </si>
  <si>
    <t>DE ORIGEN PROVINCIAL</t>
  </si>
  <si>
    <t>DE ORIGEN NACIONAL</t>
  </si>
  <si>
    <t>OTROS ORIGENES</t>
  </si>
  <si>
    <t>SIN CLASIF.PROC. CONTRIB. FIG.</t>
  </si>
  <si>
    <t>CONCEPTO</t>
  </si>
  <si>
    <t>DE LIBRE DISPONIB.</t>
  </si>
  <si>
    <t>AFECTADOS</t>
  </si>
  <si>
    <t xml:space="preserve">   CAJA DE JUBILAC. Y PENSIONES DE LA PROVINCIA</t>
  </si>
  <si>
    <t>MINITERIO DE SALUD</t>
  </si>
  <si>
    <t xml:space="preserve">   INSTITUTO AUTARQUICO PCIAL. DE OBRA SOCIAL</t>
  </si>
  <si>
    <t xml:space="preserve">NOTA: Incluye Contribuciones Figurativas </t>
  </si>
  <si>
    <t>Planilla Anexa 6 B al Artículo 18°</t>
  </si>
  <si>
    <t>CONTRIBUCIONES FIGURATIVAS</t>
  </si>
  <si>
    <t xml:space="preserve"> ORIGEN</t>
  </si>
  <si>
    <t>PARA FINANCIACIONES CORRIENTES</t>
  </si>
  <si>
    <t>PARA FINANCIACIONES DE CAPITAL</t>
  </si>
  <si>
    <t>DE ADMINIST. CENTRAL</t>
  </si>
  <si>
    <t>DE ORGANISM.  DESCENT.</t>
  </si>
  <si>
    <t>DE INSTIT. DE SEG.SOC.</t>
  </si>
  <si>
    <t>DE ORGANIS.  DESCENT.</t>
  </si>
  <si>
    <t xml:space="preserve">MINISTERIO DE TRABAJO Y SEGURIDAD SOCIAL                    </t>
  </si>
  <si>
    <t xml:space="preserve">   CAJA DE JUBILACIONES Y PENSIONES DE LA PROVINCIA                 </t>
  </si>
  <si>
    <t xml:space="preserve">     Aporte para cubrir déficit</t>
  </si>
  <si>
    <t xml:space="preserve">      Participación Impuestos Carreras e Hipódromos</t>
  </si>
  <si>
    <t xml:space="preserve">      Partic. Imp. Sellos a los Billetes Loterías Foráneas</t>
  </si>
  <si>
    <t xml:space="preserve">      Financiamiento Nacional Déficit Previsional Provincial</t>
  </si>
  <si>
    <t xml:space="preserve">      Cancelación Títulos Públicos Ley Nro. 11.373</t>
  </si>
  <si>
    <t xml:space="preserve">      Aporte artículo 32 Ley 11887</t>
  </si>
  <si>
    <t>Planilla Anexa 7 B al Artículo 18°</t>
  </si>
  <si>
    <t xml:space="preserve"> FUENTES FINANCIERAS</t>
  </si>
  <si>
    <t>DISMINUCION DE LA INVERSION FINANCIERA</t>
  </si>
  <si>
    <t>ENDEUDAMIENTO PUBLICO E INC.DE OTROS PASIVOS</t>
  </si>
  <si>
    <t>CONTRIBUCIONES FIGURATIVAS PARA  APLICAC. FCIERAS.</t>
  </si>
  <si>
    <t xml:space="preserve">      INSTITUTO AUTARQUICO PROVINCIAL DE OBRA SOCIAL  </t>
  </si>
  <si>
    <t xml:space="preserve">MINISTERIO DE OBRAS, SERVICIOS PUBLICOS  Y VIVIENDA                   </t>
  </si>
  <si>
    <t xml:space="preserve">      DIRECCIÓN PROVINCIAL DE VIALIDAD     </t>
  </si>
  <si>
    <t xml:space="preserve">      ENRESS</t>
  </si>
  <si>
    <t>Nota : Incluye Contribuciones Figurativas</t>
  </si>
  <si>
    <t>Planilla Anexa 8 B al Artículo 18°</t>
  </si>
  <si>
    <t xml:space="preserve"> APLICACIONES FINANCIERAS</t>
  </si>
  <si>
    <t xml:space="preserve">ENTIDAD                             </t>
  </si>
  <si>
    <t>INVERSION FINANCIERA</t>
  </si>
  <si>
    <t>AMORTIZACION DE DEUDA Y DISMINUCION DE OTROS PASIVOS</t>
  </si>
  <si>
    <t>Planilla Anexa 9 B al Artículo 18º</t>
  </si>
  <si>
    <t>ESQUEMA AHORRO -  INVERSION -  FINANCIAMIENTO</t>
  </si>
  <si>
    <t>CARACTER 3 - INSTITUCIONES DE SEGURIDAD SOCIAL</t>
  </si>
  <si>
    <t>CAJA DE JUBILACIONES Y PENSIONES DE LA PROVINCIA</t>
  </si>
  <si>
    <t>INSTITUTO AUTARQUICO PROVINCIAL DE OBRA SOCIAL</t>
  </si>
  <si>
    <t xml:space="preserve">    I) Ingresos Corrientes</t>
  </si>
  <si>
    <t xml:space="preserve">   II) Gastos  Corrientes</t>
  </si>
  <si>
    <t xml:space="preserve">  III) Resultado Económico (Ahorro) (I-II)</t>
  </si>
  <si>
    <t xml:space="preserve">  IV) Recursos de Capital</t>
  </si>
  <si>
    <t xml:space="preserve">   V) Gastos de Capital</t>
  </si>
  <si>
    <t>VI) Inversión (V-IV)</t>
  </si>
  <si>
    <t xml:space="preserve">  VI) TOTAL DE RECURSOS</t>
  </si>
  <si>
    <t xml:space="preserve"> VII) TOTAL DE GASTOS</t>
  </si>
  <si>
    <t>VIII) Resultado Financiero  antes</t>
  </si>
  <si>
    <t xml:space="preserve">        de Contribuciones (VI-VII)</t>
  </si>
  <si>
    <t xml:space="preserve">  IX) Contribuciones Figurativas</t>
  </si>
  <si>
    <t xml:space="preserve">   X) Gastos Figurativos</t>
  </si>
  <si>
    <t xml:space="preserve">  XI) Resultado Financiero (VIII+IX-X)</t>
  </si>
  <si>
    <t xml:space="preserve"> XII) Fuentes Financieras</t>
  </si>
  <si>
    <t xml:space="preserve">         Disminución de la Inversión Financiera</t>
  </si>
  <si>
    <t xml:space="preserve">         Endeudamiento Público e Incremento Otros Pasivos</t>
  </si>
  <si>
    <t xml:space="preserve">         Contrib. Figurat. para Aplicaciones Financieras</t>
  </si>
  <si>
    <t>XIII) Aplicaciones Financieras</t>
  </si>
  <si>
    <t xml:space="preserve">          Inversión Financiera</t>
  </si>
  <si>
    <t xml:space="preserve">          Amortiz. de la Deuda y Dism. De Otros Pasivos</t>
  </si>
  <si>
    <t xml:space="preserve">                                                                                                CAPITULO III</t>
  </si>
  <si>
    <t xml:space="preserve">                                                                                                Planilla Anexa 10 B al artículo 18°</t>
  </si>
  <si>
    <t>RECURSOS</t>
  </si>
  <si>
    <t>TRIBUTARIOS</t>
  </si>
  <si>
    <t>NO TRIBUTARIOS</t>
  </si>
  <si>
    <t>CONTRIBUCIONES A LA SEGURIDAD SOCIAL</t>
  </si>
  <si>
    <t>RENTA DE LA PROPIEDAD</t>
  </si>
  <si>
    <t>TOTAL RECURSOS</t>
  </si>
  <si>
    <t>EROGACIONES</t>
  </si>
  <si>
    <t>GASTOS DE FUNCIONAMIENTO</t>
  </si>
  <si>
    <t>PRESTACIONES DE LA SEGURIDAD SOCIAL-PASIVIDADES</t>
  </si>
  <si>
    <t>TOTAL EROGACIONES</t>
  </si>
  <si>
    <t>RESULTADO FINANCIERO ORDINARIO</t>
  </si>
  <si>
    <t xml:space="preserve">   CONTRIBUCIONES DE LA ADMINISTRACION CENTRAL PARA</t>
  </si>
  <si>
    <t xml:space="preserve">   FINANCIACIONES CORRIENTES  </t>
  </si>
  <si>
    <t>Planilla Anexa 11 B al Artículo 18°</t>
  </si>
  <si>
    <t>COMPOSICION DEL GASTO POR ENTIDAD Y OBJETO DEL GASTO</t>
  </si>
  <si>
    <t>PERSONAL</t>
  </si>
  <si>
    <t>BIENES DE CONSUMO</t>
  </si>
  <si>
    <t>SERVICIOS NO PERSONALES</t>
  </si>
  <si>
    <t>BIENES DE USO</t>
  </si>
  <si>
    <t>TRANSFERENCIAS</t>
  </si>
  <si>
    <t>ACTIVOS FINANCIEROS</t>
  </si>
  <si>
    <t>SERVICIO DE LA DEUDA</t>
  </si>
  <si>
    <t>OTROS GASTOS</t>
  </si>
  <si>
    <t>GASTOS FIGURATIVOS</t>
  </si>
  <si>
    <t>NOTA: Incluye Erogaciones Figurativas y Aplicaciones Financieras</t>
  </si>
  <si>
    <t>Planilla Anexa 12 B al Artículo 18°</t>
  </si>
  <si>
    <t>COMPOSICION DEL GASTO POR  FUENTE DE FINANCIAMIENTO Y OBJETO DEL GASTO</t>
  </si>
  <si>
    <t>JURISDICCION:  MINISTERIO DE TRABAJO Y SEGURIDAD SOCIAL</t>
  </si>
  <si>
    <t>INSTITUCION:     CAJA DE JUBILACIONES Y PENSIONES DE LA PROVINCIA</t>
  </si>
  <si>
    <t>FUENTE</t>
  </si>
  <si>
    <t xml:space="preserve">GASTOS EN PERSONAL    </t>
  </si>
  <si>
    <t xml:space="preserve">BIENES DE CONSUMO   </t>
  </si>
  <si>
    <t xml:space="preserve">SERVICIOS NO PERSONALES  </t>
  </si>
  <si>
    <t xml:space="preserve">   BIENES DE USO     </t>
  </si>
  <si>
    <t xml:space="preserve">TRANSFE-RENCIAS    </t>
  </si>
  <si>
    <t xml:space="preserve">ACTIVOS FINANCIEROS   </t>
  </si>
  <si>
    <t xml:space="preserve">SERVICIO DE LA DEUDA Y DISMINUCIÓN DE OTROS PASIVOS   </t>
  </si>
  <si>
    <t xml:space="preserve">OTROS GASTOS  </t>
  </si>
  <si>
    <t xml:space="preserve">GASTOS FIGURATIVOS     </t>
  </si>
  <si>
    <t>TOTAL POR FUENTE</t>
  </si>
  <si>
    <t>TESORO PROVINCIAL - RENTAS GENERALES</t>
  </si>
  <si>
    <t>RECURSOS PROPIOS DE LOS ORGANISMOS DE LIBRE DISPONIBILIDAD</t>
  </si>
  <si>
    <t>APORTES ARTICULO 32° LEY Nº 11.887</t>
  </si>
  <si>
    <t>TITULOS PUBLICOS - LEY Nº 11.373</t>
  </si>
  <si>
    <t>TOTAL POR INCISO</t>
  </si>
  <si>
    <t>JURISDICCION:   MINISTERIO  DE SALUD</t>
  </si>
  <si>
    <t>INSTITUCION:     INSTITUTO AUTARQUICO PROVINCIAL DE OBRA SOCIAL</t>
  </si>
  <si>
    <t xml:space="preserve">BIENES DE USO     </t>
  </si>
  <si>
    <t xml:space="preserve">SERVICIO DE LA DEUDA Y DISMINUCION DE OTROS PASIVOS   </t>
  </si>
  <si>
    <t>Planilla Anexa 13 B al Artículo 18°</t>
  </si>
  <si>
    <t>COMPOSICION DEL GASTO INSTITUCIONAL, POR PROGRAMAS Y CARACTER ECONOMICO</t>
  </si>
  <si>
    <t>JURISDICCION:            MINISTERIO DE TRABAJO Y SEGURIDAD SOCIAL</t>
  </si>
  <si>
    <t>INSTITUCION:              CAJA DE JUBILACIONES Y PENSIONES DE LA PROVINCIA</t>
  </si>
  <si>
    <t>PROGRAMA O CATEGORIA EQUIVALENTE</t>
  </si>
  <si>
    <t>GASTOS CORRIENTES</t>
  </si>
  <si>
    <t>GASTOS DE CAPITAL</t>
  </si>
  <si>
    <t>APLICACIONES FINANCIERAS</t>
  </si>
  <si>
    <t>PRESTACIONES PREV. LEY 6915 y 11530</t>
  </si>
  <si>
    <t>INFRAESTRUCTURA EDILICIA CAJA DE JUBILACIONES Y PENSIONES</t>
  </si>
  <si>
    <t>ATENCION LEY N° 12.036</t>
  </si>
  <si>
    <t>TOTALES</t>
  </si>
  <si>
    <t>JURISDICCION:            MINISTERIO DE SALUD</t>
  </si>
  <si>
    <t>INSTITUCION:              INSTITUTO AUTARQUICO PROVINCIAL DE OBRA SOCIAL</t>
  </si>
  <si>
    <t>CONDUCCION, ASESORAMIENTO Y APOYO TECNICO</t>
  </si>
  <si>
    <t>SERVICIOS MEDICOS  ASISTENCIALES</t>
  </si>
  <si>
    <t>SERVICIOS COMPLEMENTARIOS DE PROVISION DE ELEMENTOS MEDICOS</t>
  </si>
  <si>
    <t>Planilla Anexa 14 B al Artículo 18°</t>
  </si>
  <si>
    <t>COMPOSICION INSTITUCIONAL  POR  FINALIDAD Y FUNCION</t>
  </si>
  <si>
    <t>FINALIDAD</t>
  </si>
  <si>
    <t>FUNCION</t>
  </si>
  <si>
    <t>SUBFUNCION</t>
  </si>
  <si>
    <t>MONTO</t>
  </si>
  <si>
    <t>SERVICIOS SOCIALES</t>
  </si>
  <si>
    <t>SEGURIDAD SOCIAL</t>
  </si>
  <si>
    <t>DEUDA PUBLICA</t>
  </si>
  <si>
    <t>SERICIOS DE LA DEUDA PUBLICA (INTERESES Y GASTOS)</t>
  </si>
  <si>
    <t>JURISDICCION:   MINISTERIO DE SALUD</t>
  </si>
  <si>
    <t>INSTITUCION:    INSTITUTO AUTARQUICO PROVINCIAL  DE OBRA SOCIAL</t>
  </si>
  <si>
    <t>Servicios de la Deuda Pública</t>
  </si>
  <si>
    <t>Planilla Anexa 15 B al Artículo 18°</t>
  </si>
  <si>
    <t>COMPOSICION DEL GASTO INSTITUCIONAL, POR DISTRIBUCION GEOGRAFICA Y CARACTER ECONOMICO</t>
  </si>
  <si>
    <t>JURISDICCION:           MINISTERIO DE TRABAJO Y SEGURIDAD SOCIAL</t>
  </si>
  <si>
    <t>INSTITUCIÓN:              CAJA DE JUBILACIONES Y PENSIONES DE LA PROVINCIA</t>
  </si>
  <si>
    <t>PROVINCIA - DEPARTAMENTOS</t>
  </si>
  <si>
    <t>PROVINCIA DE SANTA FE</t>
  </si>
  <si>
    <t>BELGRANO</t>
  </si>
  <si>
    <t>CASEROS</t>
  </si>
  <si>
    <t>CASTELLANOS</t>
  </si>
  <si>
    <t>CONSTITUCION</t>
  </si>
  <si>
    <t>GARAY</t>
  </si>
  <si>
    <t>GENERAL LOPEZ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</si>
  <si>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</si>
  <si>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</si>
  <si>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</si>
  <si>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</si>
  <si>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</si>
  <si>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</si>
  <si>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</si>
  <si>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</si>
  <si>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SAN JERONIMO</t>
  </si>
  <si>
    <t>SAN JUSTO</t>
  </si>
  <si>
    <t>SAN LORENZO</t>
  </si>
  <si>
    <t>SAN MARTIN</t>
  </si>
  <si>
    <t>VERA</t>
  </si>
  <si>
    <t>Interdepartamental</t>
  </si>
  <si>
    <t>PROVINCIAL</t>
  </si>
  <si>
    <t>NO CLASIFICABLE</t>
  </si>
  <si>
    <t>INTERPROVINCIAL</t>
  </si>
  <si>
    <t>EXTRAPROVINCIAL</t>
  </si>
  <si>
    <t>CAPITAL FEDERAL</t>
  </si>
  <si>
    <t>JURISDICCION:         MINISTERIO DE SALUD</t>
  </si>
  <si>
    <t>INSTITUCION:           INSTITUTO AUTARQUICO PROVINCIAL DE OBRA SOCIAL</t>
  </si>
  <si>
    <t>PROVINCIA - DEPARTAMENTO</t>
  </si>
  <si>
    <t>INTERDEPARTAMENTAL</t>
  </si>
  <si>
    <t xml:space="preserve">     </t>
  </si>
  <si>
    <t>I.A.P.O.S. - SERVICIOS COMPLEMENTARIOS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</si>
</sst>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* #,##0_);_(* \(#,##0\);_(* \-_);_(@_)"/>
    <numFmt numFmtId="174" formatCode="#,###"/>
    <numFmt numFmtId="175" formatCode="_-* #,##0\ _P_t_s_-;\-* #,##0\ _P_t_s_-;_-* \-??\ _P_t_s_-;_-@_-"/>
    <numFmt numFmtId="176" formatCode="_-* #,##0\ _P_t_s_-;\-* #,##0\ _P_t_s_-;_-* &quot;- &quot;_P_t_s_-;_-@_-"/>
    <numFmt numFmtId="177" formatCode="_-* #,##0.00\ _P_t_s_-;\-* #,##0.00\ _P_t_s_-;_-* &quot;- &quot;_P_t_s_-;_-@_-"/>
    <numFmt numFmtId="178" formatCode="_-* #,##0.0\ _P_t_s_-;\-* #,##0.0\ _P_t_s_-;_-* &quot;- &quot;_P_t_s_-;_-@_-"/>
    <numFmt numFmtId="179" formatCode="_-* #,##0.00\ _P_t_s_-;\-* #,##0.00\ _P_t_s_-;_-* \-??\ _P_t_s_-;_-@_-"/>
    <numFmt numFmtId="180" formatCode="_(* #,##0_);_(* \(#,##0\);_(* \-??_);_(@_)"/>
  </numFmts>
  <fonts count="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0" fillId="0" borderId="5" xfId="15" applyNumberFormat="1" applyFont="1" applyFill="1" applyBorder="1" applyAlignment="1" applyProtection="1">
      <alignment/>
      <protection/>
    </xf>
    <xf numFmtId="3" fontId="0" fillId="0" borderId="2" xfId="15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2" fillId="0" borderId="6" xfId="15" applyNumberFormat="1" applyFont="1" applyFill="1" applyBorder="1" applyAlignment="1" applyProtection="1">
      <alignment/>
      <protection/>
    </xf>
    <xf numFmtId="3" fontId="2" fillId="0" borderId="4" xfId="15" applyNumberFormat="1" applyFont="1" applyFill="1" applyBorder="1" applyAlignment="1" applyProtection="1">
      <alignment/>
      <protection/>
    </xf>
    <xf numFmtId="3" fontId="0" fillId="0" borderId="6" xfId="15" applyNumberFormat="1" applyFont="1" applyFill="1" applyBorder="1" applyAlignment="1" applyProtection="1">
      <alignment/>
      <protection/>
    </xf>
    <xf numFmtId="3" fontId="0" fillId="0" borderId="4" xfId="15" applyNumberFormat="1" applyFont="1" applyFill="1" applyBorder="1" applyAlignment="1" applyProtection="1">
      <alignment/>
      <protection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0" fillId="0" borderId="4" xfId="16" applyNumberFormat="1" applyFont="1" applyFill="1" applyBorder="1" applyAlignment="1" applyProtection="1">
      <alignment/>
      <protection/>
    </xf>
    <xf numFmtId="3" fontId="0" fillId="0" borderId="6" xfId="16" applyNumberFormat="1" applyFont="1" applyFill="1" applyBorder="1" applyAlignment="1" applyProtection="1">
      <alignment/>
      <protection/>
    </xf>
    <xf numFmtId="3" fontId="0" fillId="0" borderId="6" xfId="16" applyNumberFormat="1" applyFont="1" applyFill="1" applyBorder="1" applyAlignment="1" applyProtection="1">
      <alignment horizontal="center" vertical="center"/>
      <protection/>
    </xf>
    <xf numFmtId="3" fontId="0" fillId="0" borderId="6" xfId="16" applyNumberFormat="1" applyFont="1" applyFill="1" applyBorder="1" applyAlignment="1" applyProtection="1">
      <alignment horizontal="right" vertical="center"/>
      <protection/>
    </xf>
    <xf numFmtId="174" fontId="0" fillId="0" borderId="4" xfId="16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8" xfId="15" applyNumberFormat="1" applyFont="1" applyFill="1" applyBorder="1" applyAlignment="1" applyProtection="1">
      <alignment/>
      <protection/>
    </xf>
    <xf numFmtId="3" fontId="0" fillId="0" borderId="9" xfId="15" applyNumberFormat="1" applyFont="1" applyFill="1" applyBorder="1" applyAlignment="1" applyProtection="1">
      <alignment/>
      <protection/>
    </xf>
    <xf numFmtId="3" fontId="0" fillId="0" borderId="0" xfId="15" applyNumberFormat="1" applyFont="1" applyFill="1" applyBorder="1" applyAlignment="1" applyProtection="1">
      <alignment/>
      <protection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0" fillId="0" borderId="2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0" xfId="15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>
      <alignment/>
    </xf>
    <xf numFmtId="3" fontId="0" fillId="0" borderId="15" xfId="15" applyNumberFormat="1" applyFont="1" applyFill="1" applyBorder="1" applyAlignment="1" applyProtection="1">
      <alignment/>
      <protection/>
    </xf>
    <xf numFmtId="3" fontId="0" fillId="0" borderId="16" xfId="15" applyNumberFormat="1" applyFont="1" applyFill="1" applyBorder="1" applyAlignment="1" applyProtection="1">
      <alignment/>
      <protection/>
    </xf>
    <xf numFmtId="3" fontId="0" fillId="0" borderId="17" xfId="15" applyNumberFormat="1" applyFont="1" applyFill="1" applyBorder="1" applyAlignment="1" applyProtection="1">
      <alignment/>
      <protection/>
    </xf>
    <xf numFmtId="3" fontId="1" fillId="0" borderId="7" xfId="0" applyNumberFormat="1" applyFont="1" applyBorder="1" applyAlignment="1">
      <alignment/>
    </xf>
    <xf numFmtId="3" fontId="1" fillId="0" borderId="8" xfId="15" applyNumberFormat="1" applyFont="1" applyFill="1" applyBorder="1" applyAlignment="1" applyProtection="1">
      <alignment/>
      <protection/>
    </xf>
    <xf numFmtId="3" fontId="1" fillId="0" borderId="18" xfId="15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0" fillId="0" borderId="11" xfId="15" applyNumberFormat="1" applyFont="1" applyFill="1" applyBorder="1" applyAlignment="1" applyProtection="1">
      <alignment/>
      <protection/>
    </xf>
    <xf numFmtId="3" fontId="0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18" xfId="15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0" xfId="15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3" fontId="3" fillId="0" borderId="4" xfId="15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6" xfId="15" applyNumberFormat="1" applyFont="1" applyFill="1" applyBorder="1" applyAlignment="1" applyProtection="1">
      <alignment/>
      <protection/>
    </xf>
    <xf numFmtId="3" fontId="3" fillId="0" borderId="6" xfId="15" applyNumberFormat="1" applyFont="1" applyFill="1" applyBorder="1" applyAlignment="1" applyProtection="1">
      <alignment/>
      <protection/>
    </xf>
    <xf numFmtId="3" fontId="3" fillId="0" borderId="16" xfId="15" applyNumberFormat="1" applyFont="1" applyFill="1" applyBorder="1" applyAlignment="1" applyProtection="1">
      <alignment/>
      <protection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5" fontId="1" fillId="0" borderId="0" xfId="15" applyNumberFormat="1" applyFont="1" applyFill="1" applyBorder="1" applyAlignment="1" applyProtection="1">
      <alignment/>
      <protection/>
    </xf>
    <xf numFmtId="175" fontId="0" fillId="0" borderId="0" xfId="15" applyNumberFormat="1" applyFont="1" applyFill="1" applyBorder="1" applyAlignment="1" applyProtection="1">
      <alignment/>
      <protection/>
    </xf>
    <xf numFmtId="175" fontId="0" fillId="0" borderId="1" xfId="15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75" fontId="1" fillId="0" borderId="9" xfId="15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175" fontId="1" fillId="0" borderId="2" xfId="15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175" fontId="1" fillId="0" borderId="4" xfId="15" applyNumberFormat="1" applyFont="1" applyFill="1" applyBorder="1" applyAlignment="1" applyProtection="1">
      <alignment horizontal="left"/>
      <protection/>
    </xf>
    <xf numFmtId="175" fontId="0" fillId="0" borderId="4" xfId="15" applyNumberFormat="1" applyFont="1" applyFill="1" applyBorder="1" applyAlignment="1" applyProtection="1">
      <alignment/>
      <protection/>
    </xf>
    <xf numFmtId="175" fontId="0" fillId="0" borderId="4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1" fillId="0" borderId="4" xfId="15" applyNumberFormat="1" applyFont="1" applyFill="1" applyBorder="1" applyAlignment="1" applyProtection="1">
      <alignment/>
      <protection/>
    </xf>
    <xf numFmtId="175" fontId="1" fillId="0" borderId="9" xfId="15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173" fontId="0" fillId="0" borderId="4" xfId="16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173" fontId="0" fillId="0" borderId="2" xfId="16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3" fontId="0" fillId="0" borderId="9" xfId="16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173" fontId="1" fillId="0" borderId="4" xfId="16" applyFont="1" applyFill="1" applyBorder="1" applyAlignment="1" applyProtection="1">
      <alignment/>
      <protection/>
    </xf>
    <xf numFmtId="3" fontId="1" fillId="0" borderId="3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73" fontId="0" fillId="0" borderId="0" xfId="16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 shrinkToFi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/>
    </xf>
    <xf numFmtId="3" fontId="0" fillId="0" borderId="6" xfId="15" applyNumberFormat="1" applyFont="1" applyFill="1" applyBorder="1" applyAlignment="1" applyProtection="1">
      <alignment/>
      <protection/>
    </xf>
    <xf numFmtId="3" fontId="0" fillId="0" borderId="4" xfId="15" applyNumberFormat="1" applyFont="1" applyFill="1" applyBorder="1" applyAlignment="1" applyProtection="1">
      <alignment/>
      <protection/>
    </xf>
    <xf numFmtId="3" fontId="2" fillId="0" borderId="3" xfId="0" applyNumberFormat="1" applyFont="1" applyBorder="1" applyAlignment="1">
      <alignment/>
    </xf>
    <xf numFmtId="3" fontId="2" fillId="0" borderId="6" xfId="15" applyNumberFormat="1" applyFont="1" applyFill="1" applyBorder="1" applyAlignment="1" applyProtection="1">
      <alignment/>
      <protection/>
    </xf>
    <xf numFmtId="3" fontId="2" fillId="0" borderId="4" xfId="15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15" applyNumberFormat="1" applyFont="1" applyFill="1" applyBorder="1" applyAlignment="1" applyProtection="1">
      <alignment/>
      <protection/>
    </xf>
    <xf numFmtId="3" fontId="0" fillId="0" borderId="9" xfId="15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left"/>
    </xf>
    <xf numFmtId="9" fontId="1" fillId="0" borderId="10" xfId="19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0" fillId="0" borderId="3" xfId="16" applyNumberFormat="1" applyFont="1" applyFill="1" applyBorder="1" applyAlignment="1" applyProtection="1">
      <alignment horizontal="left" vertical="center" wrapText="1"/>
      <protection/>
    </xf>
    <xf numFmtId="176" fontId="0" fillId="0" borderId="10" xfId="16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176" fontId="0" fillId="0" borderId="0" xfId="16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177" fontId="0" fillId="0" borderId="0" xfId="16" applyNumberFormat="1" applyFont="1" applyFill="1" applyBorder="1" applyAlignment="1" applyProtection="1">
      <alignment horizontal="left" vertical="center" wrapText="1"/>
      <protection/>
    </xf>
    <xf numFmtId="3" fontId="0" fillId="0" borderId="24" xfId="16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Border="1" applyAlignment="1">
      <alignment horizontal="right" vertical="center" wrapText="1"/>
    </xf>
    <xf numFmtId="177" fontId="0" fillId="0" borderId="1" xfId="16" applyNumberFormat="1" applyFont="1" applyFill="1" applyBorder="1" applyAlignment="1" applyProtection="1">
      <alignment horizontal="left" vertical="center" wrapText="1"/>
      <protection/>
    </xf>
    <xf numFmtId="177" fontId="0" fillId="0" borderId="10" xfId="16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76" fontId="0" fillId="0" borderId="24" xfId="16" applyNumberFormat="1" applyFont="1" applyFill="1" applyBorder="1" applyAlignment="1" applyProtection="1">
      <alignment horizontal="right" vertical="center" wrapText="1"/>
      <protection/>
    </xf>
    <xf numFmtId="1" fontId="0" fillId="0" borderId="24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16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178" fontId="0" fillId="0" borderId="0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5" fontId="0" fillId="0" borderId="10" xfId="15" applyNumberFormat="1" applyFont="1" applyFill="1" applyBorder="1" applyAlignment="1" applyProtection="1">
      <alignment horizontal="right" vertical="center" wrapText="1"/>
      <protection/>
    </xf>
    <xf numFmtId="175" fontId="0" fillId="0" borderId="11" xfId="15" applyNumberFormat="1" applyFont="1" applyFill="1" applyBorder="1" applyAlignment="1" applyProtection="1">
      <alignment horizontal="right" vertical="center" wrapText="1"/>
      <protection/>
    </xf>
    <xf numFmtId="179" fontId="0" fillId="0" borderId="0" xfId="0" applyNumberFormat="1" applyFont="1" applyAlignment="1">
      <alignment horizontal="center" vertical="center" wrapText="1"/>
    </xf>
    <xf numFmtId="175" fontId="0" fillId="0" borderId="0" xfId="15" applyNumberFormat="1" applyFont="1" applyFill="1" applyBorder="1" applyAlignment="1" applyProtection="1">
      <alignment horizontal="right" vertical="center" wrapText="1"/>
      <protection/>
    </xf>
    <xf numFmtId="175" fontId="0" fillId="0" borderId="16" xfId="15" applyNumberFormat="1" applyFont="1" applyFill="1" applyBorder="1" applyAlignment="1" applyProtection="1">
      <alignment horizontal="right" vertical="center" wrapText="1"/>
      <protection/>
    </xf>
    <xf numFmtId="175" fontId="0" fillId="0" borderId="24" xfId="15" applyNumberFormat="1" applyFont="1" applyFill="1" applyBorder="1" applyAlignment="1" applyProtection="1">
      <alignment horizontal="right" vertical="center" wrapText="1"/>
      <protection/>
    </xf>
    <xf numFmtId="175" fontId="0" fillId="0" borderId="18" xfId="15" applyNumberFormat="1" applyFont="1" applyFill="1" applyBorder="1" applyAlignment="1" applyProtection="1">
      <alignment horizontal="right" vertical="center" wrapText="1"/>
      <protection/>
    </xf>
    <xf numFmtId="172" fontId="0" fillId="0" borderId="0" xfId="15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180" fontId="0" fillId="0" borderId="16" xfId="15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172" fontId="0" fillId="0" borderId="18" xfId="15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180" fontId="1" fillId="0" borderId="16" xfId="15" applyNumberFormat="1" applyFont="1" applyFill="1" applyBorder="1" applyAlignment="1" applyProtection="1">
      <alignment/>
      <protection/>
    </xf>
    <xf numFmtId="172" fontId="0" fillId="0" borderId="16" xfId="15" applyFon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wrapText="1"/>
    </xf>
    <xf numFmtId="3" fontId="0" fillId="0" borderId="10" xfId="15" applyNumberFormat="1" applyFont="1" applyFill="1" applyBorder="1" applyAlignment="1" applyProtection="1">
      <alignment/>
      <protection/>
    </xf>
    <xf numFmtId="173" fontId="0" fillId="0" borderId="0" xfId="16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Border="1" applyAlignment="1">
      <alignment horizontal="left" indent="1"/>
    </xf>
    <xf numFmtId="3" fontId="1" fillId="0" borderId="3" xfId="0" applyNumberFormat="1" applyFont="1" applyBorder="1" applyAlignment="1">
      <alignment/>
    </xf>
    <xf numFmtId="0" fontId="1" fillId="0" borderId="7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0" xfId="15" applyNumberFormat="1" applyFont="1" applyFill="1" applyBorder="1" applyAlignment="1" applyProtection="1">
      <alignment vertical="center"/>
      <protection/>
    </xf>
    <xf numFmtId="3" fontId="0" fillId="0" borderId="11" xfId="15" applyNumberFormat="1" applyFont="1" applyFill="1" applyBorder="1" applyAlignment="1" applyProtection="1">
      <alignment vertical="center"/>
      <protection/>
    </xf>
    <xf numFmtId="3" fontId="0" fillId="0" borderId="16" xfId="15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75" fontId="1" fillId="0" borderId="0" xfId="1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77" fontId="0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5"/>
  <sheetViews>
    <sheetView showGridLines="0" showZeros="0" zoomScale="60" zoomScaleNormal="60" workbookViewId="0" topLeftCell="A1">
      <selection activeCell="A7" sqref="A7"/>
    </sheetView>
  </sheetViews>
  <sheetFormatPr defaultColWidth="11.421875" defaultRowHeight="12.75"/>
  <cols>
    <col min="1" max="1" width="61.00390625" style="1" customWidth="1"/>
    <col min="2" max="2" width="15.00390625" style="1" customWidth="1"/>
    <col min="3" max="3" width="14.140625" style="1" customWidth="1"/>
    <col min="4" max="4" width="15.00390625" style="1" customWidth="1"/>
    <col min="5" max="16384" width="11.421875" style="1" customWidth="1"/>
  </cols>
  <sheetData>
    <row r="3" ht="12.75">
      <c r="C3" s="1" t="s">
        <v>0</v>
      </c>
    </row>
    <row r="4" ht="12.75">
      <c r="C4" s="2" t="s">
        <v>1</v>
      </c>
    </row>
    <row r="5" ht="12.75">
      <c r="C5"/>
    </row>
    <row r="7" spans="1:4" ht="12.75">
      <c r="A7" s="269" t="s">
        <v>2</v>
      </c>
      <c r="B7" s="269"/>
      <c r="C7" s="269"/>
      <c r="D7" s="269"/>
    </row>
    <row r="8" spans="1:4" ht="12.75">
      <c r="A8" s="269" t="s">
        <v>3</v>
      </c>
      <c r="B8" s="269"/>
      <c r="C8" s="269"/>
      <c r="D8" s="269"/>
    </row>
    <row r="9" spans="1:4" ht="12.75">
      <c r="A9" s="4"/>
      <c r="B9" s="4"/>
      <c r="C9" s="4"/>
      <c r="D9" s="4"/>
    </row>
    <row r="11" spans="1:4" ht="12.75">
      <c r="A11" s="5" t="s">
        <v>4</v>
      </c>
      <c r="B11" s="6" t="s">
        <v>5</v>
      </c>
      <c r="C11" s="6" t="s">
        <v>5</v>
      </c>
      <c r="D11" s="6" t="s">
        <v>6</v>
      </c>
    </row>
    <row r="12" spans="1:4" ht="12.75">
      <c r="A12" s="7" t="s">
        <v>7</v>
      </c>
      <c r="B12" s="8" t="s">
        <v>8</v>
      </c>
      <c r="C12" s="8" t="s">
        <v>9</v>
      </c>
      <c r="D12" s="8" t="s">
        <v>7</v>
      </c>
    </row>
    <row r="13" spans="1:4" ht="29.25" customHeight="1">
      <c r="A13" s="9" t="s">
        <v>10</v>
      </c>
      <c r="B13" s="10">
        <f>B14</f>
        <v>4669391000</v>
      </c>
      <c r="C13" s="10">
        <f>C14</f>
        <v>350000</v>
      </c>
      <c r="D13" s="11">
        <f>C13+B13</f>
        <v>4669741000</v>
      </c>
    </row>
    <row r="14" spans="1:4" ht="18.75" customHeight="1">
      <c r="A14" s="12" t="s">
        <v>11</v>
      </c>
      <c r="B14" s="13">
        <v>4669391000</v>
      </c>
      <c r="C14" s="13">
        <v>350000</v>
      </c>
      <c r="D14" s="14">
        <f>C14+B14</f>
        <v>4669741000</v>
      </c>
    </row>
    <row r="15" spans="1:4" ht="11.25" customHeight="1">
      <c r="A15" s="12"/>
      <c r="B15" s="15"/>
      <c r="C15" s="15"/>
      <c r="D15" s="16"/>
    </row>
    <row r="16" spans="1:4" ht="18.75" customHeight="1">
      <c r="A16" s="17" t="s">
        <v>12</v>
      </c>
      <c r="B16" s="15">
        <f>B17</f>
        <v>1610206000</v>
      </c>
      <c r="C16" s="15">
        <f>C17</f>
        <v>26070000</v>
      </c>
      <c r="D16" s="16">
        <f>C16+B16</f>
        <v>1636276000</v>
      </c>
    </row>
    <row r="17" spans="1:4" ht="18" customHeight="1">
      <c r="A17" s="12" t="s">
        <v>13</v>
      </c>
      <c r="B17" s="13">
        <f>1547823309+62382691</f>
        <v>1610206000</v>
      </c>
      <c r="C17" s="13">
        <v>26070000</v>
      </c>
      <c r="D17" s="14">
        <f>C17+B17</f>
        <v>1636276000</v>
      </c>
    </row>
    <row r="18" spans="1:4" ht="12.75">
      <c r="A18" s="12"/>
      <c r="B18" s="15"/>
      <c r="C18" s="15"/>
      <c r="D18" s="16">
        <f>C18+B18</f>
        <v>0</v>
      </c>
    </row>
    <row r="19" spans="1:4" ht="12.75">
      <c r="A19" s="12"/>
      <c r="B19" s="15"/>
      <c r="C19" s="15"/>
      <c r="D19" s="16">
        <f>C19+B19</f>
        <v>0</v>
      </c>
    </row>
    <row r="20" spans="1:4" ht="12.75">
      <c r="A20" s="18" t="s">
        <v>6</v>
      </c>
      <c r="B20" s="15">
        <f>B13+B16</f>
        <v>6279597000</v>
      </c>
      <c r="C20" s="15">
        <f>C13+C16</f>
        <v>26420000</v>
      </c>
      <c r="D20" s="16">
        <f>C20+B20</f>
        <v>6306017000</v>
      </c>
    </row>
    <row r="21" spans="1:4" ht="12.75">
      <c r="A21" s="19"/>
      <c r="B21" s="20"/>
      <c r="C21" s="20"/>
      <c r="D21" s="21"/>
    </row>
    <row r="22" spans="1:4" ht="12.75">
      <c r="A22" s="22"/>
      <c r="B22" s="23"/>
      <c r="C22" s="23"/>
      <c r="D22" s="24"/>
    </row>
    <row r="23" ht="12.75">
      <c r="A23" s="25"/>
    </row>
    <row r="25" ht="12.75">
      <c r="A25" s="26" t="s">
        <v>14</v>
      </c>
    </row>
  </sheetData>
  <sheetProtection selectLockedCells="1" selectUnlockedCells="1"/>
  <mergeCells count="2">
    <mergeCell ref="A7:D7"/>
    <mergeCell ref="A8:D8"/>
  </mergeCells>
  <printOptions/>
  <pageMargins left="0.8270833333333333" right="2.1256944444444446" top="1.4569444444444444" bottom="0.98402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3"/>
  <sheetViews>
    <sheetView showGridLines="0" showZeros="0" workbookViewId="0" topLeftCell="A34">
      <selection activeCell="B51" sqref="B51"/>
    </sheetView>
  </sheetViews>
  <sheetFormatPr defaultColWidth="11.421875" defaultRowHeight="12.75"/>
  <cols>
    <col min="1" max="1" width="64.7109375" style="107" customWidth="1"/>
    <col min="2" max="2" width="19.140625" style="107" customWidth="1"/>
    <col min="3" max="3" width="19.8515625" style="107" customWidth="1"/>
    <col min="4" max="16384" width="11.57421875" style="107" customWidth="1"/>
  </cols>
  <sheetData>
    <row r="2" ht="12.75">
      <c r="A2" s="107" t="s">
        <v>144</v>
      </c>
    </row>
    <row r="3" ht="12.75">
      <c r="A3" s="130" t="s">
        <v>145</v>
      </c>
    </row>
    <row r="4" ht="12.75">
      <c r="A4"/>
    </row>
    <row r="5" ht="12.75">
      <c r="A5"/>
    </row>
    <row r="6" spans="1:2" ht="12.75">
      <c r="A6" s="276" t="s">
        <v>16</v>
      </c>
      <c r="B6" s="276"/>
    </row>
    <row r="7" spans="1:2" ht="12.75">
      <c r="A7" s="276" t="s">
        <v>10</v>
      </c>
      <c r="B7" s="276"/>
    </row>
    <row r="8" spans="1:2" ht="12.75">
      <c r="A8" s="276" t="s">
        <v>122</v>
      </c>
      <c r="B8" s="276"/>
    </row>
    <row r="9" spans="1:2" ht="12.75">
      <c r="A9" s="131"/>
      <c r="B9" s="131"/>
    </row>
    <row r="11" spans="1:2" ht="12.75">
      <c r="A11" s="132"/>
      <c r="B11" s="133"/>
    </row>
    <row r="12" spans="1:2" ht="12.75">
      <c r="A12" s="134" t="s">
        <v>80</v>
      </c>
      <c r="B12" s="135" t="s">
        <v>6</v>
      </c>
    </row>
    <row r="13" spans="1:2" ht="12.75">
      <c r="A13" s="136"/>
      <c r="B13" s="137"/>
    </row>
    <row r="14" spans="1:2" ht="12.75">
      <c r="A14" s="138"/>
      <c r="B14" s="138"/>
    </row>
    <row r="15" spans="1:2" ht="12.75">
      <c r="A15" s="139" t="s">
        <v>146</v>
      </c>
      <c r="B15" s="140"/>
    </row>
    <row r="16" spans="1:2" ht="12.75">
      <c r="A16" s="141"/>
      <c r="B16" s="140"/>
    </row>
    <row r="17" spans="1:2" ht="12.75">
      <c r="A17" s="140" t="s">
        <v>147</v>
      </c>
      <c r="B17" s="142">
        <v>214090000</v>
      </c>
    </row>
    <row r="18" spans="1:2" ht="12.75">
      <c r="A18" s="140"/>
      <c r="B18" s="142"/>
    </row>
    <row r="19" spans="1:2" ht="12.75">
      <c r="A19" s="140" t="s">
        <v>148</v>
      </c>
      <c r="B19" s="142">
        <v>1800000</v>
      </c>
    </row>
    <row r="20" spans="1:2" ht="12.75">
      <c r="A20" s="140"/>
      <c r="B20" s="142"/>
    </row>
    <row r="21" spans="1:2" ht="12.75">
      <c r="A21" s="140" t="s">
        <v>149</v>
      </c>
      <c r="B21" s="142">
        <v>3994541000</v>
      </c>
    </row>
    <row r="22" spans="1:2" ht="12.75">
      <c r="A22" s="140"/>
      <c r="B22" s="142"/>
    </row>
    <row r="23" spans="1:2" ht="12.75">
      <c r="A23" s="140" t="s">
        <v>150</v>
      </c>
      <c r="B23" s="142">
        <v>401000</v>
      </c>
    </row>
    <row r="24" spans="1:2" ht="12.75">
      <c r="A24" s="143"/>
      <c r="B24" s="142"/>
    </row>
    <row r="25" spans="1:2" ht="12.75">
      <c r="A25" s="143"/>
      <c r="B25" s="144"/>
    </row>
    <row r="26" spans="1:3" ht="12.75">
      <c r="A26" s="145" t="s">
        <v>151</v>
      </c>
      <c r="B26" s="142">
        <f>SUM(B17:B24)</f>
        <v>4210832000</v>
      </c>
      <c r="C26" s="146"/>
    </row>
    <row r="27" spans="1:2" ht="12.75">
      <c r="A27" s="21"/>
      <c r="B27" s="147"/>
    </row>
    <row r="28" spans="1:2" ht="12.75">
      <c r="A28" s="21"/>
      <c r="B28" s="142"/>
    </row>
    <row r="29" spans="1:2" ht="12.75">
      <c r="A29" s="139" t="s">
        <v>152</v>
      </c>
      <c r="B29" s="142"/>
    </row>
    <row r="30" spans="1:2" ht="12.75">
      <c r="A30" s="141"/>
      <c r="B30" s="142"/>
    </row>
    <row r="31" spans="1:2" ht="12.75">
      <c r="A31" s="140" t="s">
        <v>153</v>
      </c>
      <c r="B31" s="142">
        <f>41316000+81000+350000</f>
        <v>41747000</v>
      </c>
    </row>
    <row r="32" spans="1:2" ht="12.75">
      <c r="A32" s="140"/>
      <c r="B32" s="142"/>
    </row>
    <row r="33" spans="1:2" ht="12.75">
      <c r="A33" s="140" t="s">
        <v>154</v>
      </c>
      <c r="B33" s="142">
        <v>4627994000</v>
      </c>
    </row>
    <row r="34" spans="1:2" ht="12.75">
      <c r="A34" s="143"/>
      <c r="B34" s="147"/>
    </row>
    <row r="35" spans="1:2" ht="12.75">
      <c r="A35" s="143"/>
      <c r="B35" s="142"/>
    </row>
    <row r="36" spans="1:2" ht="12.75">
      <c r="A36" s="145" t="s">
        <v>155</v>
      </c>
      <c r="B36" s="142">
        <f>+B31+B33</f>
        <v>4669741000</v>
      </c>
    </row>
    <row r="37" spans="1:2" ht="12.75">
      <c r="A37" s="143"/>
      <c r="B37" s="147"/>
    </row>
    <row r="38" spans="1:2" ht="12.75">
      <c r="A38" s="21"/>
      <c r="B38" s="142"/>
    </row>
    <row r="39" spans="1:3" ht="12.75">
      <c r="A39" s="145" t="s">
        <v>156</v>
      </c>
      <c r="B39" s="142">
        <f>-B36+B26</f>
        <v>-458909000</v>
      </c>
      <c r="C39" s="146"/>
    </row>
    <row r="40" spans="1:3" ht="12.75">
      <c r="A40" s="21"/>
      <c r="B40" s="147"/>
      <c r="C40" s="146"/>
    </row>
    <row r="41" spans="1:2" ht="12.75">
      <c r="A41" s="19"/>
      <c r="B41" s="144"/>
    </row>
    <row r="42" spans="1:2" ht="12.75">
      <c r="A42" s="19"/>
      <c r="B42" s="142"/>
    </row>
    <row r="43" spans="1:4" ht="12.75">
      <c r="A43" s="148" t="s">
        <v>88</v>
      </c>
      <c r="B43" s="142">
        <f>+B46</f>
        <v>458909000</v>
      </c>
      <c r="D43" s="1"/>
    </row>
    <row r="44" spans="1:2" ht="12.75">
      <c r="A44" s="19"/>
      <c r="B44" s="21"/>
    </row>
    <row r="45" spans="1:4" ht="12.75">
      <c r="A45" s="19" t="s">
        <v>157</v>
      </c>
      <c r="B45" s="149"/>
      <c r="D45" s="1"/>
    </row>
    <row r="46" spans="1:4" ht="12.75">
      <c r="A46" s="19" t="s">
        <v>158</v>
      </c>
      <c r="B46" s="142">
        <f>+B36-B26</f>
        <v>458909000</v>
      </c>
      <c r="D46" s="1"/>
    </row>
    <row r="47" spans="1:4" ht="12.75">
      <c r="A47" s="19"/>
      <c r="B47" s="149"/>
      <c r="D47" s="1"/>
    </row>
    <row r="48" spans="1:4" ht="12.75">
      <c r="A48" s="150"/>
      <c r="B48" s="149"/>
      <c r="D48" s="1"/>
    </row>
    <row r="49" spans="1:2" ht="12.75">
      <c r="A49" s="19"/>
      <c r="B49" s="142"/>
    </row>
    <row r="50" spans="1:3" ht="12.75">
      <c r="A50" s="151"/>
      <c r="B50" s="152"/>
      <c r="C50" s="153"/>
    </row>
    <row r="51" spans="1:3" ht="12.75">
      <c r="A51" s="154"/>
      <c r="B51" s="155"/>
      <c r="C51" s="153"/>
    </row>
    <row r="52" spans="1:3" ht="12.75">
      <c r="A52" s="156"/>
      <c r="B52" s="157"/>
      <c r="C52" s="153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spans="1:2" ht="12.75">
      <c r="A62" s="158"/>
      <c r="B62" s="1"/>
    </row>
    <row r="63" spans="1:2" ht="12.75">
      <c r="A63" s="109"/>
      <c r="B63" s="1"/>
    </row>
    <row r="64" spans="1:2" ht="12.75">
      <c r="A64" s="109"/>
      <c r="B64" s="1"/>
    </row>
    <row r="65" ht="12.75">
      <c r="B65" s="1"/>
    </row>
    <row r="66" spans="1:2" ht="12.75">
      <c r="A66" s="158"/>
      <c r="B66" s="1"/>
    </row>
    <row r="67" spans="1:2" ht="12.75">
      <c r="A67" s="159"/>
      <c r="B67" s="1"/>
    </row>
    <row r="68" ht="12.75">
      <c r="B68" s="1"/>
    </row>
    <row r="69" spans="1:2" ht="12.75">
      <c r="A69" s="158"/>
      <c r="B69" s="1"/>
    </row>
    <row r="70" ht="12.75">
      <c r="B70" s="1"/>
    </row>
    <row r="71" ht="12.75">
      <c r="B71" s="1"/>
    </row>
    <row r="72" spans="1:2" ht="12.75">
      <c r="A72" s="158"/>
      <c r="B72" s="1"/>
    </row>
    <row r="73" spans="1:2" ht="12.75">
      <c r="A73" s="159"/>
      <c r="B73" s="1"/>
    </row>
  </sheetData>
  <sheetProtection selectLockedCells="1" selectUnlockedCells="1"/>
  <mergeCells count="3">
    <mergeCell ref="A6:B6"/>
    <mergeCell ref="A7:B7"/>
    <mergeCell ref="A8:B8"/>
  </mergeCells>
  <printOptions/>
  <pageMargins left="1.2402777777777778" right="0.7479166666666667" top="1.7798611111111111" bottom="0.65" header="0.5118055555555555" footer="0.511805555555555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3"/>
  <sheetViews>
    <sheetView showGridLines="0" showZeros="0" workbookViewId="0" topLeftCell="B4">
      <selection activeCell="E11" sqref="E11"/>
    </sheetView>
  </sheetViews>
  <sheetFormatPr defaultColWidth="11.421875" defaultRowHeight="12.75"/>
  <cols>
    <col min="1" max="1" width="49.8515625" style="160" customWidth="1"/>
    <col min="2" max="5" width="14.7109375" style="160" customWidth="1"/>
    <col min="6" max="6" width="18.7109375" style="160" customWidth="1"/>
    <col min="7" max="11" width="14.7109375" style="160" customWidth="1"/>
    <col min="12" max="16384" width="11.421875" style="160" customWidth="1"/>
  </cols>
  <sheetData>
    <row r="3" ht="12.75">
      <c r="H3" s="160" t="s">
        <v>33</v>
      </c>
    </row>
    <row r="4" ht="12.75">
      <c r="H4" s="161" t="s">
        <v>159</v>
      </c>
    </row>
    <row r="5" ht="12.75">
      <c r="H5" s="162"/>
    </row>
    <row r="7" spans="1:11" ht="12.75">
      <c r="A7" s="277" t="s">
        <v>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2.75">
      <c r="A8" s="277" t="s">
        <v>160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2.75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1" spans="1:11" s="172" customFormat="1" ht="60" customHeight="1">
      <c r="A11" s="165" t="s">
        <v>18</v>
      </c>
      <c r="B11" s="166" t="s">
        <v>161</v>
      </c>
      <c r="C11" s="167" t="s">
        <v>162</v>
      </c>
      <c r="D11" s="168" t="s">
        <v>163</v>
      </c>
      <c r="E11" s="167" t="s">
        <v>164</v>
      </c>
      <c r="F11" s="169" t="s">
        <v>165</v>
      </c>
      <c r="G11" s="167" t="s">
        <v>166</v>
      </c>
      <c r="H11" s="167" t="s">
        <v>167</v>
      </c>
      <c r="I11" s="167" t="s">
        <v>168</v>
      </c>
      <c r="J11" s="170" t="s">
        <v>169</v>
      </c>
      <c r="K11" s="171" t="s">
        <v>44</v>
      </c>
    </row>
    <row r="12" spans="1:11" s="172" customFormat="1" ht="12.75">
      <c r="A12" s="165"/>
      <c r="B12" s="173"/>
      <c r="C12" s="173"/>
      <c r="D12" s="173"/>
      <c r="E12" s="173"/>
      <c r="F12" s="173"/>
      <c r="G12" s="173"/>
      <c r="H12" s="173"/>
      <c r="I12" s="173"/>
      <c r="J12" s="173"/>
      <c r="K12" s="167"/>
    </row>
    <row r="13" spans="1:11" ht="12.75">
      <c r="A13" s="174" t="s">
        <v>10</v>
      </c>
      <c r="B13" s="175">
        <f aca="true" t="shared" si="0" ref="B13:J13">B14</f>
        <v>31469000</v>
      </c>
      <c r="C13" s="175">
        <f t="shared" si="0"/>
        <v>390000</v>
      </c>
      <c r="D13" s="175">
        <f t="shared" si="0"/>
        <v>9457000</v>
      </c>
      <c r="E13" s="175">
        <f t="shared" si="0"/>
        <v>350000</v>
      </c>
      <c r="F13" s="175">
        <f t="shared" si="0"/>
        <v>4628075000</v>
      </c>
      <c r="G13" s="175">
        <f t="shared" si="0"/>
        <v>0</v>
      </c>
      <c r="H13" s="175">
        <f t="shared" si="0"/>
        <v>0</v>
      </c>
      <c r="I13" s="175">
        <f t="shared" si="0"/>
        <v>0</v>
      </c>
      <c r="J13" s="175">
        <f t="shared" si="0"/>
        <v>0</v>
      </c>
      <c r="K13" s="176">
        <f>SUM(B13:J13)</f>
        <v>4669741000</v>
      </c>
    </row>
    <row r="14" spans="1:11" ht="19.5" customHeight="1">
      <c r="A14" s="177" t="s">
        <v>45</v>
      </c>
      <c r="B14" s="178">
        <v>31469000</v>
      </c>
      <c r="C14" s="178">
        <v>390000</v>
      </c>
      <c r="D14" s="178">
        <v>9457000</v>
      </c>
      <c r="E14" s="178">
        <v>350000</v>
      </c>
      <c r="F14" s="178">
        <v>4628075000</v>
      </c>
      <c r="G14" s="178"/>
      <c r="H14" s="178"/>
      <c r="I14" s="178">
        <v>0</v>
      </c>
      <c r="J14" s="178"/>
      <c r="K14" s="179">
        <f>SUM(B14:J14)</f>
        <v>4669741000</v>
      </c>
    </row>
    <row r="15" spans="1:11" ht="9" customHeight="1">
      <c r="A15" s="177"/>
      <c r="B15" s="175"/>
      <c r="C15" s="175"/>
      <c r="D15" s="175"/>
      <c r="E15" s="175"/>
      <c r="F15" s="175"/>
      <c r="G15" s="175"/>
      <c r="H15" s="175"/>
      <c r="I15" s="175"/>
      <c r="J15" s="175"/>
      <c r="K15" s="176"/>
    </row>
    <row r="16" spans="1:11" ht="19.5" customHeight="1">
      <c r="A16" s="174" t="s">
        <v>12</v>
      </c>
      <c r="B16" s="175">
        <f aca="true" t="shared" si="1" ref="B16:J16">B17</f>
        <v>64925000</v>
      </c>
      <c r="C16" s="175">
        <f t="shared" si="1"/>
        <v>3910000</v>
      </c>
      <c r="D16" s="175">
        <f t="shared" si="1"/>
        <v>1539763000</v>
      </c>
      <c r="E16" s="175">
        <f t="shared" si="1"/>
        <v>20070000</v>
      </c>
      <c r="F16" s="175">
        <f t="shared" si="1"/>
        <v>7608000</v>
      </c>
      <c r="G16" s="175">
        <f t="shared" si="1"/>
        <v>240000</v>
      </c>
      <c r="H16" s="175">
        <f t="shared" si="1"/>
        <v>0</v>
      </c>
      <c r="I16" s="175">
        <f t="shared" si="1"/>
        <v>0</v>
      </c>
      <c r="J16" s="175">
        <f t="shared" si="1"/>
        <v>0</v>
      </c>
      <c r="K16" s="176">
        <f>SUM(B16:J16)</f>
        <v>1636516000</v>
      </c>
    </row>
    <row r="17" spans="1:11" ht="18.75" customHeight="1">
      <c r="A17" s="177" t="s">
        <v>46</v>
      </c>
      <c r="B17" s="178">
        <f>62383000+2542000</f>
        <v>64925000</v>
      </c>
      <c r="C17" s="178">
        <v>3910000</v>
      </c>
      <c r="D17" s="178">
        <f>1487983000+51780000</f>
        <v>1539763000</v>
      </c>
      <c r="E17" s="178">
        <f>9500000+5683000+12000+2800000+2075000</f>
        <v>20070000</v>
      </c>
      <c r="F17" s="178">
        <f>1458000+150000+6000000</f>
        <v>7608000</v>
      </c>
      <c r="G17" s="178">
        <v>240000</v>
      </c>
      <c r="H17" s="178"/>
      <c r="I17" s="178"/>
      <c r="J17" s="178"/>
      <c r="K17" s="179">
        <f>SUM(B17:J17)</f>
        <v>1636516000</v>
      </c>
    </row>
    <row r="18" spans="1:11" ht="12.75">
      <c r="A18" s="174"/>
      <c r="B18" s="180"/>
      <c r="C18" s="180"/>
      <c r="D18" s="180"/>
      <c r="E18" s="180"/>
      <c r="F18" s="180"/>
      <c r="G18" s="180"/>
      <c r="H18" s="180"/>
      <c r="I18" s="180"/>
      <c r="J18" s="180"/>
      <c r="K18" s="176">
        <f>SUM(B18:J18)</f>
        <v>0</v>
      </c>
    </row>
    <row r="19" spans="1:11" ht="12.75">
      <c r="A19" s="181" t="s">
        <v>6</v>
      </c>
      <c r="B19" s="175">
        <f aca="true" t="shared" si="2" ref="B19:J19">B13+B16</f>
        <v>96394000</v>
      </c>
      <c r="C19" s="175">
        <f t="shared" si="2"/>
        <v>4300000</v>
      </c>
      <c r="D19" s="175">
        <f t="shared" si="2"/>
        <v>1549220000</v>
      </c>
      <c r="E19" s="175">
        <f t="shared" si="2"/>
        <v>20420000</v>
      </c>
      <c r="F19" s="175">
        <f t="shared" si="2"/>
        <v>4635683000</v>
      </c>
      <c r="G19" s="175">
        <f t="shared" si="2"/>
        <v>240000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>SUM(B19:J19)</f>
        <v>6306257000</v>
      </c>
    </row>
    <row r="20" spans="1:11" ht="12.7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6">
        <f>SUM(B20:J20)</f>
        <v>0</v>
      </c>
    </row>
    <row r="21" spans="1:11" ht="12.7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4"/>
    </row>
    <row r="23" ht="12.75">
      <c r="A23" s="160" t="s">
        <v>170</v>
      </c>
    </row>
  </sheetData>
  <sheetProtection selectLockedCells="1" selectUnlockedCells="1"/>
  <mergeCells count="2">
    <mergeCell ref="A7:K7"/>
    <mergeCell ref="A8:K8"/>
  </mergeCells>
  <printOptions/>
  <pageMargins left="0.7479166666666667" right="2.047222222222222" top="2.1256944444444446" bottom="0.9840277777777777" header="0.5118055555555555" footer="0.5118055555555555"/>
  <pageSetup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showZeros="0" zoomScale="75" zoomScaleNormal="75" workbookViewId="0" topLeftCell="A16">
      <selection activeCell="A23" sqref="A23"/>
    </sheetView>
  </sheetViews>
  <sheetFormatPr defaultColWidth="11.421875" defaultRowHeight="12.75"/>
  <cols>
    <col min="1" max="1" width="10.00390625" style="107" customWidth="1"/>
    <col min="2" max="2" width="42.140625" style="107" customWidth="1"/>
    <col min="3" max="5" width="15.140625" style="107" customWidth="1"/>
    <col min="6" max="6" width="15.00390625" style="107" customWidth="1"/>
    <col min="7" max="9" width="15.140625" style="107" customWidth="1"/>
    <col min="10" max="10" width="15.00390625" style="107" customWidth="1"/>
    <col min="11" max="11" width="15.140625" style="107" customWidth="1"/>
    <col min="12" max="12" width="18.00390625" style="107" customWidth="1"/>
    <col min="13" max="16384" width="11.57421875" style="107" customWidth="1"/>
  </cols>
  <sheetData>
    <row r="3" spans="1:12" ht="12.75">
      <c r="A3" s="1"/>
      <c r="B3" s="1"/>
      <c r="C3" s="1"/>
      <c r="E3" s="1"/>
      <c r="J3" s="1" t="s">
        <v>33</v>
      </c>
      <c r="L3" s="1"/>
    </row>
    <row r="4" spans="1:12" ht="12.75">
      <c r="A4" s="1"/>
      <c r="B4" s="1"/>
      <c r="C4" s="1"/>
      <c r="E4" s="1"/>
      <c r="J4" s="2" t="s">
        <v>171</v>
      </c>
      <c r="L4" s="2"/>
    </row>
    <row r="5" spans="1:10" ht="12.75">
      <c r="A5" s="1"/>
      <c r="B5" s="1"/>
      <c r="C5" s="1"/>
      <c r="D5" s="1"/>
      <c r="E5" s="1"/>
      <c r="J5"/>
    </row>
    <row r="6" spans="1:5" ht="12.75">
      <c r="A6" s="1"/>
      <c r="B6" s="1"/>
      <c r="C6" s="1"/>
      <c r="D6" s="1"/>
      <c r="E6" s="1"/>
    </row>
    <row r="7" spans="1:12" ht="12.75">
      <c r="A7" s="269" t="s">
        <v>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ht="12.75">
      <c r="A8" s="269" t="s">
        <v>172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85" t="s">
        <v>173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2" ht="12.75">
      <c r="A11" s="159" t="s">
        <v>174</v>
      </c>
      <c r="B11" s="159"/>
    </row>
    <row r="12" ht="15" customHeight="1"/>
    <row r="13" ht="10.5" customHeight="1"/>
    <row r="14" ht="12.75" hidden="1"/>
    <row r="15" spans="1:12" ht="81" customHeight="1">
      <c r="A15" s="278" t="s">
        <v>175</v>
      </c>
      <c r="B15" s="278"/>
      <c r="C15" s="186" t="s">
        <v>176</v>
      </c>
      <c r="D15" s="114" t="s">
        <v>177</v>
      </c>
      <c r="E15" s="187" t="s">
        <v>178</v>
      </c>
      <c r="F15" s="114" t="s">
        <v>179</v>
      </c>
      <c r="G15" s="187" t="s">
        <v>180</v>
      </c>
      <c r="H15" s="114" t="s">
        <v>181</v>
      </c>
      <c r="I15" s="187" t="s">
        <v>182</v>
      </c>
      <c r="J15" s="114" t="s">
        <v>183</v>
      </c>
      <c r="K15" s="188" t="s">
        <v>184</v>
      </c>
      <c r="L15" s="189" t="s">
        <v>185</v>
      </c>
    </row>
    <row r="16" spans="1:12" ht="45.75" customHeight="1">
      <c r="A16" s="190">
        <v>111</v>
      </c>
      <c r="B16" s="191" t="s">
        <v>186</v>
      </c>
      <c r="C16" s="192"/>
      <c r="D16" s="193"/>
      <c r="E16" s="192"/>
      <c r="F16" s="193"/>
      <c r="G16" s="193">
        <v>457559000</v>
      </c>
      <c r="H16" s="193"/>
      <c r="I16" s="193"/>
      <c r="J16" s="192"/>
      <c r="K16" s="193"/>
      <c r="L16" s="194">
        <f>SUM(C16:K16)</f>
        <v>457559000</v>
      </c>
    </row>
    <row r="17" spans="1:12" ht="45.75" customHeight="1">
      <c r="A17" s="190">
        <v>201</v>
      </c>
      <c r="B17" s="195" t="s">
        <v>187</v>
      </c>
      <c r="C17" s="196">
        <v>31469000</v>
      </c>
      <c r="D17" s="196">
        <v>390000</v>
      </c>
      <c r="E17" s="196">
        <v>9457000</v>
      </c>
      <c r="F17" s="196">
        <v>350000</v>
      </c>
      <c r="G17" s="196">
        <f>4168020000+1146000</f>
        <v>4169166000</v>
      </c>
      <c r="H17" s="196"/>
      <c r="I17" s="196"/>
      <c r="J17" s="196"/>
      <c r="K17" s="196"/>
      <c r="L17" s="197">
        <f>SUM(C17:K17)</f>
        <v>4210832000</v>
      </c>
    </row>
    <row r="18" spans="1:12" ht="12.75" customHeight="1" hidden="1">
      <c r="A18" s="190">
        <v>217</v>
      </c>
      <c r="B18" s="198" t="s">
        <v>188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7">
        <f>SUM(C18:K18)</f>
        <v>0</v>
      </c>
    </row>
    <row r="19" spans="1:12" ht="45.75" customHeight="1">
      <c r="A19" s="190">
        <v>610</v>
      </c>
      <c r="B19" s="198" t="s">
        <v>189</v>
      </c>
      <c r="C19" s="196"/>
      <c r="D19" s="196"/>
      <c r="E19" s="196"/>
      <c r="F19" s="196"/>
      <c r="G19" s="196">
        <v>1350000</v>
      </c>
      <c r="H19" s="196"/>
      <c r="I19" s="196"/>
      <c r="J19" s="196"/>
      <c r="K19" s="196"/>
      <c r="L19" s="197">
        <f>SUM(C19:K19)</f>
        <v>1350000</v>
      </c>
    </row>
    <row r="20" spans="1:12" ht="31.5" customHeight="1">
      <c r="A20" s="279" t="s">
        <v>190</v>
      </c>
      <c r="B20" s="279"/>
      <c r="C20" s="199">
        <f aca="true" t="shared" si="0" ref="C20:K20">SUM(C16:C19)</f>
        <v>31469000</v>
      </c>
      <c r="D20" s="199">
        <f t="shared" si="0"/>
        <v>390000</v>
      </c>
      <c r="E20" s="199">
        <f t="shared" si="0"/>
        <v>9457000</v>
      </c>
      <c r="F20" s="199">
        <f t="shared" si="0"/>
        <v>350000</v>
      </c>
      <c r="G20" s="199">
        <f t="shared" si="0"/>
        <v>4628075000</v>
      </c>
      <c r="H20" s="199">
        <f t="shared" si="0"/>
        <v>0</v>
      </c>
      <c r="I20" s="199">
        <f t="shared" si="0"/>
        <v>0</v>
      </c>
      <c r="J20" s="199">
        <f t="shared" si="0"/>
        <v>0</v>
      </c>
      <c r="K20" s="199">
        <f t="shared" si="0"/>
        <v>0</v>
      </c>
      <c r="L20" s="200">
        <f>SUM(C20:K20)</f>
        <v>4669741000</v>
      </c>
    </row>
    <row r="21" spans="3:12" ht="12.7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2.7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ht="12.75">
      <c r="A23" s="1" t="s">
        <v>170</v>
      </c>
    </row>
  </sheetData>
  <sheetProtection selectLockedCells="1" selectUnlockedCells="1"/>
  <mergeCells count="4">
    <mergeCell ref="A7:L7"/>
    <mergeCell ref="A8:L8"/>
    <mergeCell ref="A15:B15"/>
    <mergeCell ref="A20:B20"/>
  </mergeCells>
  <printOptions/>
  <pageMargins left="0.7479166666666667" right="2.047222222222222" top="2.047222222222222" bottom="0.9840277777777777" header="0.5118055555555555" footer="0.5118055555555555"/>
  <pageSetup fitToHeight="1" fitToWidth="1" horizontalDpi="300" verticalDpi="3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showGridLines="0" showZeros="0" workbookViewId="0" topLeftCell="C3">
      <selection activeCell="L18" sqref="L18"/>
    </sheetView>
  </sheetViews>
  <sheetFormatPr defaultColWidth="11.421875" defaultRowHeight="12.75"/>
  <cols>
    <col min="1" max="1" width="7.7109375" style="107" customWidth="1"/>
    <col min="2" max="2" width="41.28125" style="107" customWidth="1"/>
    <col min="3" max="3" width="15.00390625" style="107" customWidth="1"/>
    <col min="4" max="4" width="15.140625" style="107" customWidth="1"/>
    <col min="5" max="5" width="17.28125" style="107" customWidth="1"/>
    <col min="6" max="6" width="15.00390625" style="107" customWidth="1"/>
    <col min="7" max="7" width="15.140625" style="107" customWidth="1"/>
    <col min="8" max="8" width="15.00390625" style="107" customWidth="1"/>
    <col min="9" max="9" width="15.140625" style="107" customWidth="1"/>
    <col min="10" max="10" width="14.8515625" style="107" customWidth="1"/>
    <col min="11" max="11" width="15.140625" style="107" customWidth="1"/>
    <col min="12" max="12" width="17.7109375" style="107" customWidth="1"/>
    <col min="13" max="16384" width="11.57421875" style="107" customWidth="1"/>
  </cols>
  <sheetData>
    <row r="3" spans="1:12" ht="12.75">
      <c r="A3" s="1"/>
      <c r="B3" s="1"/>
      <c r="C3" s="1"/>
      <c r="E3" s="1"/>
      <c r="J3" s="1" t="s">
        <v>33</v>
      </c>
      <c r="L3" s="1"/>
    </row>
    <row r="4" spans="1:12" ht="12.75">
      <c r="A4" s="1"/>
      <c r="B4" s="1"/>
      <c r="C4" s="1"/>
      <c r="E4" s="1"/>
      <c r="J4" s="2" t="s">
        <v>171</v>
      </c>
      <c r="L4" s="2"/>
    </row>
    <row r="5" spans="1:10" ht="12.75">
      <c r="A5" s="1"/>
      <c r="B5" s="1"/>
      <c r="C5" s="1"/>
      <c r="D5" s="1"/>
      <c r="E5" s="1"/>
      <c r="J5"/>
    </row>
    <row r="6" spans="1:5" ht="12.75">
      <c r="A6" s="1"/>
      <c r="B6" s="1"/>
      <c r="C6" s="1"/>
      <c r="D6" s="1"/>
      <c r="E6" s="1"/>
    </row>
    <row r="7" spans="1:12" ht="12.75">
      <c r="A7" s="269" t="s">
        <v>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ht="12.75">
      <c r="A8" s="269" t="s">
        <v>172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85" t="s">
        <v>191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2" ht="12.75">
      <c r="A11" s="159" t="s">
        <v>192</v>
      </c>
      <c r="B11" s="159"/>
    </row>
    <row r="12" ht="15" customHeight="1"/>
    <row r="13" ht="10.5" customHeight="1"/>
    <row r="14" ht="12.75" hidden="1"/>
    <row r="15" spans="1:12" ht="81" customHeight="1">
      <c r="A15" s="280" t="s">
        <v>175</v>
      </c>
      <c r="B15" s="280"/>
      <c r="C15" s="186" t="s">
        <v>176</v>
      </c>
      <c r="D15" s="114" t="s">
        <v>177</v>
      </c>
      <c r="E15" s="187" t="s">
        <v>178</v>
      </c>
      <c r="F15" s="114" t="s">
        <v>193</v>
      </c>
      <c r="G15" s="187" t="s">
        <v>180</v>
      </c>
      <c r="H15" s="114" t="s">
        <v>181</v>
      </c>
      <c r="I15" s="187" t="s">
        <v>194</v>
      </c>
      <c r="J15" s="114" t="s">
        <v>183</v>
      </c>
      <c r="K15" s="114" t="s">
        <v>184</v>
      </c>
      <c r="L15" s="189" t="s">
        <v>185</v>
      </c>
    </row>
    <row r="16" spans="1:12" ht="18" customHeight="1">
      <c r="A16" s="201"/>
      <c r="B16" s="202"/>
      <c r="C16" s="203"/>
      <c r="D16" s="204"/>
      <c r="E16" s="203"/>
      <c r="F16" s="204"/>
      <c r="G16" s="204"/>
      <c r="H16" s="204"/>
      <c r="I16" s="193"/>
      <c r="J16" s="203"/>
      <c r="K16" s="204"/>
      <c r="L16" s="194"/>
    </row>
    <row r="17" spans="1:12" ht="65.25" customHeight="1">
      <c r="A17" s="190">
        <v>201</v>
      </c>
      <c r="B17" s="195" t="s">
        <v>187</v>
      </c>
      <c r="C17" s="196">
        <v>62383000</v>
      </c>
      <c r="D17" s="196">
        <v>3910000</v>
      </c>
      <c r="E17" s="196">
        <v>1487983000</v>
      </c>
      <c r="F17" s="196">
        <f>2075000+9500000+5683000+12000+2800000</f>
        <v>20070000</v>
      </c>
      <c r="G17" s="196">
        <f>1458000+150000+6000000</f>
        <v>7608000</v>
      </c>
      <c r="H17" s="196">
        <v>240000</v>
      </c>
      <c r="I17" s="196"/>
      <c r="J17" s="196"/>
      <c r="K17" s="205"/>
      <c r="L17" s="197">
        <f>SUM(C17:K17)</f>
        <v>1582194000</v>
      </c>
    </row>
    <row r="18" spans="1:12" ht="51.75" customHeight="1">
      <c r="A18" s="190">
        <v>216</v>
      </c>
      <c r="B18" s="198" t="s">
        <v>261</v>
      </c>
      <c r="C18" s="196">
        <v>2542000</v>
      </c>
      <c r="D18" s="196"/>
      <c r="E18" s="196">
        <v>51780000</v>
      </c>
      <c r="F18" s="196"/>
      <c r="G18" s="196"/>
      <c r="H18" s="196"/>
      <c r="I18" s="196"/>
      <c r="J18" s="196"/>
      <c r="K18" s="205"/>
      <c r="L18" s="197">
        <f>SUM(C18:K18)</f>
        <v>54322000</v>
      </c>
    </row>
    <row r="19" spans="1:12" ht="57" customHeight="1">
      <c r="A19" s="279" t="s">
        <v>190</v>
      </c>
      <c r="B19" s="279"/>
      <c r="C19" s="206">
        <f aca="true" t="shared" si="0" ref="C19:K19">SUM(C16:C18)</f>
        <v>64925000</v>
      </c>
      <c r="D19" s="206">
        <f t="shared" si="0"/>
        <v>3910000</v>
      </c>
      <c r="E19" s="206">
        <f t="shared" si="0"/>
        <v>1539763000</v>
      </c>
      <c r="F19" s="206">
        <f t="shared" si="0"/>
        <v>20070000</v>
      </c>
      <c r="G19" s="206">
        <f t="shared" si="0"/>
        <v>7608000</v>
      </c>
      <c r="H19" s="206">
        <f t="shared" si="0"/>
        <v>240000</v>
      </c>
      <c r="I19" s="207">
        <f t="shared" si="0"/>
        <v>0</v>
      </c>
      <c r="J19" s="207">
        <f t="shared" si="0"/>
        <v>0</v>
      </c>
      <c r="K19" s="207">
        <f t="shared" si="0"/>
        <v>0</v>
      </c>
      <c r="L19" s="200">
        <f>SUM(C19:K19)</f>
        <v>1636516000</v>
      </c>
    </row>
    <row r="22" ht="12.75">
      <c r="A22" s="1" t="s">
        <v>170</v>
      </c>
    </row>
  </sheetData>
  <sheetProtection selectLockedCells="1" selectUnlockedCells="1"/>
  <mergeCells count="4">
    <mergeCell ref="A7:L7"/>
    <mergeCell ref="A8:L8"/>
    <mergeCell ref="A15:B15"/>
    <mergeCell ref="A19:B19"/>
  </mergeCells>
  <printOptions/>
  <pageMargins left="0.7479166666666667" right="2.1256944444444446" top="2.047222222222222" bottom="0.9840277777777777" header="0.5118055555555555" footer="0.5118055555555555"/>
  <pageSetup fitToHeight="1" fitToWidth="1" horizontalDpi="300" verticalDpi="3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GridLines="0" showZeros="0" workbookViewId="0" topLeftCell="A9">
      <selection activeCell="A13" sqref="A13"/>
    </sheetView>
  </sheetViews>
  <sheetFormatPr defaultColWidth="11.421875" defaultRowHeight="12.75"/>
  <cols>
    <col min="1" max="1" width="39.7109375" style="208" customWidth="1"/>
    <col min="2" max="2" width="17.28125" style="107" customWidth="1"/>
    <col min="3" max="3" width="18.140625" style="107" customWidth="1"/>
    <col min="4" max="4" width="19.28125" style="107" customWidth="1"/>
    <col min="5" max="26" width="17.28125" style="107" customWidth="1"/>
    <col min="27" max="16384" width="11.57421875" style="107" customWidth="1"/>
  </cols>
  <sheetData>
    <row r="2" ht="12.75">
      <c r="D2" s="1" t="s">
        <v>33</v>
      </c>
    </row>
    <row r="3" ht="12.75">
      <c r="D3" s="2" t="s">
        <v>195</v>
      </c>
    </row>
    <row r="4" ht="12.75">
      <c r="D4"/>
    </row>
    <row r="6" ht="13.5" customHeight="1"/>
    <row r="7" spans="1:5" ht="18.75" customHeight="1">
      <c r="A7" s="281" t="s">
        <v>16</v>
      </c>
      <c r="B7" s="281"/>
      <c r="C7" s="281"/>
      <c r="D7" s="281"/>
      <c r="E7" s="281"/>
    </row>
    <row r="8" spans="1:5" ht="18.75" customHeight="1">
      <c r="A8" s="281" t="s">
        <v>196</v>
      </c>
      <c r="B8" s="281"/>
      <c r="C8" s="281"/>
      <c r="D8" s="281"/>
      <c r="E8" s="281"/>
    </row>
    <row r="9" spans="1:4" ht="13.5" customHeight="1">
      <c r="A9" s="210"/>
      <c r="B9" s="159"/>
      <c r="C9" s="159"/>
      <c r="D9" s="159"/>
    </row>
    <row r="10" ht="18.75" customHeight="1">
      <c r="A10" s="159" t="s">
        <v>197</v>
      </c>
    </row>
    <row r="11" ht="18.75" customHeight="1">
      <c r="A11" s="159" t="s">
        <v>198</v>
      </c>
    </row>
    <row r="13" spans="1:7" s="213" customFormat="1" ht="48" customHeight="1">
      <c r="A13" s="189" t="s">
        <v>199</v>
      </c>
      <c r="B13" s="189" t="s">
        <v>200</v>
      </c>
      <c r="C13" s="189" t="s">
        <v>201</v>
      </c>
      <c r="D13" s="211" t="s">
        <v>202</v>
      </c>
      <c r="E13" s="189" t="s">
        <v>6</v>
      </c>
      <c r="F13" s="209"/>
      <c r="G13" s="212"/>
    </row>
    <row r="14" spans="1:7" s="213" customFormat="1" ht="48" customHeight="1">
      <c r="A14" s="214" t="s">
        <v>203</v>
      </c>
      <c r="B14" s="215">
        <v>4666894000</v>
      </c>
      <c r="C14" s="196">
        <v>320000</v>
      </c>
      <c r="D14" s="216"/>
      <c r="E14" s="197">
        <f>B14+C14+D14</f>
        <v>4667214000</v>
      </c>
      <c r="F14" s="209"/>
      <c r="G14" s="212"/>
    </row>
    <row r="15" spans="1:7" s="213" customFormat="1" ht="48" customHeight="1">
      <c r="A15" s="214" t="s">
        <v>204</v>
      </c>
      <c r="B15" s="217"/>
      <c r="C15" s="196">
        <v>30000</v>
      </c>
      <c r="D15" s="217"/>
      <c r="E15" s="197">
        <f>B15+C15+D15</f>
        <v>30000</v>
      </c>
      <c r="F15" s="209"/>
      <c r="G15" s="212"/>
    </row>
    <row r="16" spans="1:19" s="213" customFormat="1" ht="49.5" customHeight="1">
      <c r="A16" s="214" t="s">
        <v>205</v>
      </c>
      <c r="B16" s="218">
        <v>2497000</v>
      </c>
      <c r="C16" s="196"/>
      <c r="D16" s="196"/>
      <c r="E16" s="197">
        <f>B16+C16+D16</f>
        <v>2497000</v>
      </c>
      <c r="F16" s="205"/>
      <c r="G16" s="219"/>
      <c r="H16" s="219"/>
      <c r="I16" s="219"/>
      <c r="J16" s="219"/>
      <c r="K16" s="219"/>
      <c r="L16" s="219"/>
      <c r="M16" s="219"/>
      <c r="N16" s="219"/>
      <c r="O16" s="220"/>
      <c r="P16" s="220"/>
      <c r="Q16" s="220"/>
      <c r="R16" s="220"/>
      <c r="S16" s="220"/>
    </row>
    <row r="17" spans="1:19" s="213" customFormat="1" ht="12.75" customHeight="1" hidden="1">
      <c r="A17" s="214" t="s">
        <v>204</v>
      </c>
      <c r="B17" s="218"/>
      <c r="C17" s="196"/>
      <c r="D17" s="196"/>
      <c r="E17" s="197">
        <f>B17+C17+D17</f>
        <v>0</v>
      </c>
      <c r="F17" s="205"/>
      <c r="G17" s="219"/>
      <c r="H17" s="219"/>
      <c r="I17" s="219"/>
      <c r="J17" s="219"/>
      <c r="K17" s="219"/>
      <c r="L17" s="219"/>
      <c r="M17" s="219"/>
      <c r="N17" s="219"/>
      <c r="O17" s="220"/>
      <c r="P17" s="220"/>
      <c r="Q17" s="220"/>
      <c r="R17" s="220"/>
      <c r="S17" s="220"/>
    </row>
    <row r="18" spans="2:19" s="213" customFormat="1" ht="12.75" customHeight="1" hidden="1">
      <c r="B18" s="218"/>
      <c r="C18" s="196"/>
      <c r="D18" s="196"/>
      <c r="E18" s="197">
        <f>B18+C18+D18</f>
        <v>0</v>
      </c>
      <c r="F18" s="205"/>
      <c r="G18" s="219"/>
      <c r="H18" s="219"/>
      <c r="I18" s="219"/>
      <c r="J18" s="219"/>
      <c r="K18" s="219"/>
      <c r="L18" s="219"/>
      <c r="M18" s="219"/>
      <c r="N18" s="219"/>
      <c r="O18" s="220"/>
      <c r="P18" s="220"/>
      <c r="Q18" s="220"/>
      <c r="R18" s="220"/>
      <c r="S18" s="220"/>
    </row>
    <row r="19" spans="1:19" ht="37.5" customHeight="1">
      <c r="A19" s="221" t="s">
        <v>206</v>
      </c>
      <c r="B19" s="199">
        <f>SUM(B14:B16)</f>
        <v>4669391000</v>
      </c>
      <c r="C19" s="199">
        <f>SUM(C14:C16)</f>
        <v>350000</v>
      </c>
      <c r="D19" s="222">
        <f>SUM(D16:D18)</f>
        <v>0</v>
      </c>
      <c r="E19" s="200">
        <f>E14+E15+E16</f>
        <v>4669741000</v>
      </c>
      <c r="F19" s="223"/>
      <c r="G19" s="224"/>
      <c r="H19" s="224"/>
      <c r="I19" s="224"/>
      <c r="J19" s="224"/>
      <c r="K19" s="224"/>
      <c r="L19" s="224"/>
      <c r="M19" s="220"/>
      <c r="N19" s="220"/>
      <c r="O19" s="220"/>
      <c r="P19" s="220"/>
      <c r="Q19" s="220"/>
      <c r="R19" s="220"/>
      <c r="S19" s="220"/>
    </row>
    <row r="20" spans="1:19" ht="12.75">
      <c r="A20" s="225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0"/>
      <c r="N20" s="220"/>
      <c r="O20" s="220"/>
      <c r="P20" s="220"/>
      <c r="Q20" s="220"/>
      <c r="R20" s="220"/>
      <c r="S20" s="220"/>
    </row>
    <row r="21" spans="1:19" ht="12.75">
      <c r="A21" s="225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0"/>
      <c r="N21" s="220"/>
      <c r="O21" s="220"/>
      <c r="P21" s="220"/>
      <c r="Q21" s="220"/>
      <c r="R21" s="220"/>
      <c r="S21" s="220"/>
    </row>
    <row r="22" spans="1:19" ht="12.75">
      <c r="A22" s="1" t="s">
        <v>170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0"/>
      <c r="N22" s="220"/>
      <c r="O22" s="220"/>
      <c r="P22" s="220"/>
      <c r="Q22" s="220"/>
      <c r="R22" s="220"/>
      <c r="S22" s="220"/>
    </row>
    <row r="23" spans="1:19" ht="12.75">
      <c r="A23" s="107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0"/>
      <c r="N23" s="220"/>
      <c r="O23" s="220"/>
      <c r="P23" s="220"/>
      <c r="Q23" s="220"/>
      <c r="R23" s="220"/>
      <c r="S23" s="220"/>
    </row>
    <row r="24" spans="1:19" ht="12.75">
      <c r="A24" s="225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0"/>
      <c r="N24" s="220"/>
      <c r="O24" s="220"/>
      <c r="P24" s="220"/>
      <c r="Q24" s="220"/>
      <c r="R24" s="220"/>
      <c r="S24" s="220"/>
    </row>
    <row r="25" spans="1:19" ht="12.75">
      <c r="A25" s="225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0"/>
      <c r="N25" s="220"/>
      <c r="O25" s="220"/>
      <c r="P25" s="220"/>
      <c r="Q25" s="220"/>
      <c r="R25" s="220"/>
      <c r="S25" s="220"/>
    </row>
    <row r="26" spans="1:19" ht="12.75">
      <c r="A26" s="225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0"/>
      <c r="N26" s="220"/>
      <c r="O26" s="220"/>
      <c r="P26" s="220"/>
      <c r="Q26" s="220"/>
      <c r="R26" s="220"/>
      <c r="S26" s="220"/>
    </row>
    <row r="27" spans="1:19" ht="12.75">
      <c r="A27" s="225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0"/>
      <c r="N27" s="220"/>
      <c r="O27" s="220"/>
      <c r="P27" s="220"/>
      <c r="Q27" s="220"/>
      <c r="R27" s="220"/>
      <c r="S27" s="220"/>
    </row>
    <row r="28" spans="1:19" ht="12.75">
      <c r="A28" s="225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0"/>
      <c r="N28" s="220"/>
      <c r="O28" s="220"/>
      <c r="P28" s="220"/>
      <c r="Q28" s="220"/>
      <c r="R28" s="220"/>
      <c r="S28" s="220"/>
    </row>
    <row r="29" spans="1:19" ht="12.75">
      <c r="A29" s="225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0"/>
      <c r="N29" s="220"/>
      <c r="O29" s="220"/>
      <c r="P29" s="220"/>
      <c r="Q29" s="220"/>
      <c r="R29" s="220"/>
      <c r="S29" s="220"/>
    </row>
    <row r="30" spans="1:19" ht="12.75">
      <c r="A30" s="225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0"/>
      <c r="N30" s="220"/>
      <c r="O30" s="220"/>
      <c r="P30" s="220"/>
      <c r="Q30" s="220"/>
      <c r="R30" s="220"/>
      <c r="S30" s="220"/>
    </row>
    <row r="31" spans="1:19" ht="12.75">
      <c r="A31" s="225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0"/>
      <c r="N31" s="220"/>
      <c r="O31" s="220"/>
      <c r="P31" s="220"/>
      <c r="Q31" s="220"/>
      <c r="R31" s="220"/>
      <c r="S31" s="220"/>
    </row>
    <row r="32" spans="1:19" ht="12.75">
      <c r="A32" s="225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0"/>
      <c r="N32" s="220"/>
      <c r="O32" s="220"/>
      <c r="P32" s="220"/>
      <c r="Q32" s="220"/>
      <c r="R32" s="220"/>
      <c r="S32" s="220"/>
    </row>
    <row r="33" spans="1:19" ht="12.75">
      <c r="A33" s="225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0"/>
      <c r="N33" s="220"/>
      <c r="O33" s="220"/>
      <c r="P33" s="220"/>
      <c r="Q33" s="220"/>
      <c r="R33" s="220"/>
      <c r="S33" s="220"/>
    </row>
    <row r="34" spans="1:19" ht="12.7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0"/>
      <c r="N34" s="220"/>
      <c r="O34" s="220"/>
      <c r="P34" s="220"/>
      <c r="Q34" s="220"/>
      <c r="R34" s="220"/>
      <c r="S34" s="220"/>
    </row>
    <row r="35" spans="1:19" ht="12.75">
      <c r="A35" s="225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0"/>
      <c r="N35" s="220"/>
      <c r="O35" s="220"/>
      <c r="P35" s="220"/>
      <c r="Q35" s="220"/>
      <c r="R35" s="220"/>
      <c r="S35" s="220"/>
    </row>
    <row r="36" spans="1:19" ht="12.75">
      <c r="A36" s="225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0"/>
      <c r="N36" s="220"/>
      <c r="O36" s="220"/>
      <c r="P36" s="220"/>
      <c r="Q36" s="220"/>
      <c r="R36" s="220"/>
      <c r="S36" s="220"/>
    </row>
    <row r="37" spans="1:19" ht="12.75">
      <c r="A37" s="225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0"/>
      <c r="N37" s="220"/>
      <c r="O37" s="220"/>
      <c r="P37" s="220"/>
      <c r="Q37" s="220"/>
      <c r="R37" s="220"/>
      <c r="S37" s="220"/>
    </row>
    <row r="38" spans="1:19" ht="12.75">
      <c r="A38" s="225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0"/>
      <c r="N38" s="220"/>
      <c r="O38" s="220"/>
      <c r="P38" s="220"/>
      <c r="Q38" s="220"/>
      <c r="R38" s="220"/>
      <c r="S38" s="220"/>
    </row>
    <row r="39" spans="1:19" ht="12.75">
      <c r="A39" s="225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0"/>
      <c r="N39" s="220"/>
      <c r="O39" s="220"/>
      <c r="P39" s="220"/>
      <c r="Q39" s="220"/>
      <c r="R39" s="220"/>
      <c r="S39" s="220"/>
    </row>
    <row r="40" spans="1:19" ht="12.75">
      <c r="A40" s="22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0"/>
      <c r="N40" s="220"/>
      <c r="O40" s="220"/>
      <c r="P40" s="220"/>
      <c r="Q40" s="220"/>
      <c r="R40" s="220"/>
      <c r="S40" s="220"/>
    </row>
    <row r="41" spans="1:19" ht="12.75">
      <c r="A41" s="225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0"/>
      <c r="N41" s="220"/>
      <c r="O41" s="220"/>
      <c r="P41" s="220"/>
      <c r="Q41" s="220"/>
      <c r="R41" s="220"/>
      <c r="S41" s="220"/>
    </row>
    <row r="42" spans="1:12" ht="12.75">
      <c r="A42" s="22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2.75">
      <c r="A43" s="22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2.75">
      <c r="A44" s="225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ht="12.75">
      <c r="A45" s="225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2.75">
      <c r="A46" s="225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sheetProtection selectLockedCells="1" selectUnlockedCells="1"/>
  <mergeCells count="2">
    <mergeCell ref="A7:E7"/>
    <mergeCell ref="A8:E8"/>
  </mergeCells>
  <printOptions/>
  <pageMargins left="1.0631944444444446" right="0.7479166666666667" top="2.047222222222222" bottom="0.9840277777777777" header="0.5118055555555555" footer="0.5118055555555555"/>
  <pageSetup fitToHeight="1" fitToWidth="1"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45"/>
  <sheetViews>
    <sheetView showGridLines="0" showZeros="0" workbookViewId="0" topLeftCell="B12">
      <selection activeCell="E18" sqref="E18"/>
    </sheetView>
  </sheetViews>
  <sheetFormatPr defaultColWidth="11.421875" defaultRowHeight="12.75"/>
  <cols>
    <col min="1" max="1" width="39.28125" style="208" customWidth="1"/>
    <col min="2" max="2" width="17.28125" style="107" customWidth="1"/>
    <col min="3" max="3" width="18.140625" style="107" customWidth="1"/>
    <col min="4" max="4" width="18.28125" style="107" customWidth="1"/>
    <col min="5" max="26" width="17.28125" style="107" customWidth="1"/>
    <col min="27" max="16384" width="11.57421875" style="107" customWidth="1"/>
  </cols>
  <sheetData>
    <row r="3" ht="12.75">
      <c r="D3" s="1" t="s">
        <v>33</v>
      </c>
    </row>
    <row r="4" ht="12.75">
      <c r="D4" s="2" t="s">
        <v>195</v>
      </c>
    </row>
    <row r="5" ht="12.75">
      <c r="D5"/>
    </row>
    <row r="8" spans="1:5" ht="18.75" customHeight="1">
      <c r="A8" s="281" t="s">
        <v>16</v>
      </c>
      <c r="B8" s="281"/>
      <c r="C8" s="281"/>
      <c r="D8" s="281"/>
      <c r="E8" s="281"/>
    </row>
    <row r="9" spans="1:5" ht="18.75" customHeight="1">
      <c r="A9" s="281" t="s">
        <v>196</v>
      </c>
      <c r="B9" s="281"/>
      <c r="C9" s="281"/>
      <c r="D9" s="281"/>
      <c r="E9" s="281"/>
    </row>
    <row r="10" spans="1:4" ht="12" customHeight="1">
      <c r="A10" s="210"/>
      <c r="B10" s="159"/>
      <c r="C10" s="159"/>
      <c r="D10" s="159"/>
    </row>
    <row r="11" ht="18.75" customHeight="1">
      <c r="A11" s="159" t="s">
        <v>207</v>
      </c>
    </row>
    <row r="12" ht="18.75" customHeight="1">
      <c r="A12" s="159" t="s">
        <v>208</v>
      </c>
    </row>
    <row r="14" spans="1:7" s="213" customFormat="1" ht="48" customHeight="1">
      <c r="A14" s="114" t="s">
        <v>199</v>
      </c>
      <c r="B14" s="115" t="s">
        <v>200</v>
      </c>
      <c r="C14" s="114" t="s">
        <v>201</v>
      </c>
      <c r="D14" s="187" t="s">
        <v>202</v>
      </c>
      <c r="E14" s="189" t="s">
        <v>6</v>
      </c>
      <c r="F14" s="209"/>
      <c r="G14" s="212"/>
    </row>
    <row r="15" spans="1:53" s="213" customFormat="1" ht="36" customHeight="1">
      <c r="A15" s="226" t="s">
        <v>209</v>
      </c>
      <c r="B15" s="227">
        <v>37089000</v>
      </c>
      <c r="C15" s="227">
        <v>20018000</v>
      </c>
      <c r="D15" s="228"/>
      <c r="E15" s="228">
        <f>B15+C15+D15</f>
        <v>57107000</v>
      </c>
      <c r="F15" s="209"/>
      <c r="G15" s="212"/>
      <c r="AX15" s="229"/>
      <c r="BA15" s="229"/>
    </row>
    <row r="16" spans="1:19" ht="39" customHeight="1">
      <c r="A16" s="214" t="s">
        <v>210</v>
      </c>
      <c r="B16" s="230">
        <v>1518795000</v>
      </c>
      <c r="C16" s="230">
        <v>6052000</v>
      </c>
      <c r="D16" s="231">
        <v>240000</v>
      </c>
      <c r="E16" s="231">
        <f>B16+C16+D16</f>
        <v>1525087000</v>
      </c>
      <c r="F16" s="223"/>
      <c r="G16" s="224"/>
      <c r="H16" s="224"/>
      <c r="I16" s="224"/>
      <c r="J16" s="224"/>
      <c r="K16" s="224"/>
      <c r="L16" s="224"/>
      <c r="M16" s="220"/>
      <c r="N16" s="220"/>
      <c r="O16" s="220"/>
      <c r="P16" s="220"/>
      <c r="Q16" s="220"/>
      <c r="R16" s="220"/>
      <c r="S16" s="220"/>
    </row>
    <row r="17" spans="1:19" ht="39.75" customHeight="1">
      <c r="A17" s="214" t="s">
        <v>211</v>
      </c>
      <c r="B17" s="230">
        <v>54322000</v>
      </c>
      <c r="C17" s="230"/>
      <c r="D17" s="231"/>
      <c r="E17" s="231">
        <f>B17+C17+D17</f>
        <v>54322000</v>
      </c>
      <c r="F17" s="223"/>
      <c r="G17" s="224"/>
      <c r="H17" s="224"/>
      <c r="I17" s="224"/>
      <c r="J17" s="224"/>
      <c r="K17" s="224"/>
      <c r="L17" s="224"/>
      <c r="M17" s="220"/>
      <c r="N17" s="220"/>
      <c r="O17" s="220"/>
      <c r="P17" s="220"/>
      <c r="Q17" s="220"/>
      <c r="R17" s="220"/>
      <c r="S17" s="220"/>
    </row>
    <row r="18" spans="1:19" ht="45.75" customHeight="1">
      <c r="A18" s="221" t="s">
        <v>206</v>
      </c>
      <c r="B18" s="232">
        <f>B15+B16+B17</f>
        <v>1610206000</v>
      </c>
      <c r="C18" s="232">
        <f>C15+C16+C17</f>
        <v>26070000</v>
      </c>
      <c r="D18" s="233">
        <f>D15+D16+D17</f>
        <v>240000</v>
      </c>
      <c r="E18" s="233">
        <f>E15+E16+E17</f>
        <v>1636516000</v>
      </c>
      <c r="F18" s="223"/>
      <c r="G18" s="224"/>
      <c r="H18" s="224"/>
      <c r="I18" s="224"/>
      <c r="J18" s="224"/>
      <c r="K18" s="224"/>
      <c r="L18" s="224"/>
      <c r="M18" s="220"/>
      <c r="N18" s="220"/>
      <c r="O18" s="220"/>
      <c r="P18" s="220"/>
      <c r="Q18" s="220"/>
      <c r="R18" s="220"/>
      <c r="S18" s="220"/>
    </row>
    <row r="19" spans="1:19" ht="12.75">
      <c r="A19" s="225"/>
      <c r="B19" s="234"/>
      <c r="C19" s="234"/>
      <c r="D19" s="234"/>
      <c r="E19" s="234"/>
      <c r="F19" s="224"/>
      <c r="G19" s="224"/>
      <c r="H19" s="224"/>
      <c r="I19" s="224"/>
      <c r="J19" s="224"/>
      <c r="K19" s="224"/>
      <c r="L19" s="224"/>
      <c r="M19" s="220"/>
      <c r="N19" s="220"/>
      <c r="O19" s="220"/>
      <c r="P19" s="220"/>
      <c r="Q19" s="220"/>
      <c r="R19" s="220"/>
      <c r="S19" s="220"/>
    </row>
    <row r="20" spans="1:19" ht="12.75">
      <c r="A20" s="225"/>
      <c r="B20" s="234"/>
      <c r="C20" s="234"/>
      <c r="D20" s="234"/>
      <c r="E20" s="234"/>
      <c r="F20" s="224"/>
      <c r="G20" s="224"/>
      <c r="H20" s="224"/>
      <c r="I20" s="224"/>
      <c r="J20" s="224"/>
      <c r="K20" s="224"/>
      <c r="L20" s="224"/>
      <c r="M20" s="220"/>
      <c r="N20" s="220"/>
      <c r="O20" s="220"/>
      <c r="P20" s="220"/>
      <c r="Q20" s="220"/>
      <c r="R20" s="220"/>
      <c r="S20" s="220"/>
    </row>
    <row r="21" spans="1:19" ht="12.75">
      <c r="A21" s="1" t="s">
        <v>170</v>
      </c>
      <c r="B21" s="234"/>
      <c r="C21" s="234"/>
      <c r="D21" s="234"/>
      <c r="E21" s="234"/>
      <c r="F21" s="224"/>
      <c r="G21" s="224"/>
      <c r="H21" s="224"/>
      <c r="I21" s="224"/>
      <c r="J21" s="224"/>
      <c r="K21" s="224"/>
      <c r="L21" s="224"/>
      <c r="M21" s="220"/>
      <c r="N21" s="220"/>
      <c r="O21" s="220"/>
      <c r="P21" s="220"/>
      <c r="Q21" s="220"/>
      <c r="R21" s="220"/>
      <c r="S21" s="220"/>
    </row>
    <row r="22" spans="1:19" ht="12.75">
      <c r="A22" s="107"/>
      <c r="B22" s="234"/>
      <c r="C22" s="234"/>
      <c r="D22" s="234"/>
      <c r="E22" s="234"/>
      <c r="F22" s="224"/>
      <c r="G22" s="224"/>
      <c r="H22" s="224"/>
      <c r="I22" s="224"/>
      <c r="J22" s="224"/>
      <c r="K22" s="224"/>
      <c r="L22" s="224"/>
      <c r="M22" s="220"/>
      <c r="N22" s="220"/>
      <c r="O22" s="220"/>
      <c r="P22" s="220"/>
      <c r="Q22" s="220"/>
      <c r="R22" s="220"/>
      <c r="S22" s="220"/>
    </row>
    <row r="23" spans="1:19" ht="12.75">
      <c r="A23" s="225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0"/>
      <c r="N23" s="220"/>
      <c r="O23" s="220"/>
      <c r="P23" s="220"/>
      <c r="Q23" s="220"/>
      <c r="R23" s="220"/>
      <c r="S23" s="220"/>
    </row>
    <row r="24" spans="1:19" ht="12.75">
      <c r="A24" s="225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0"/>
      <c r="N24" s="220"/>
      <c r="O24" s="220"/>
      <c r="P24" s="220"/>
      <c r="Q24" s="220"/>
      <c r="R24" s="220"/>
      <c r="S24" s="220"/>
    </row>
    <row r="25" spans="1:19" ht="12.75">
      <c r="A25" s="225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0"/>
      <c r="N25" s="220"/>
      <c r="O25" s="220"/>
      <c r="P25" s="220"/>
      <c r="Q25" s="220"/>
      <c r="R25" s="220"/>
      <c r="S25" s="220"/>
    </row>
    <row r="26" spans="1:19" ht="12.75">
      <c r="A26" s="225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0"/>
      <c r="N26" s="220"/>
      <c r="O26" s="220"/>
      <c r="P26" s="220"/>
      <c r="Q26" s="220"/>
      <c r="R26" s="220"/>
      <c r="S26" s="220"/>
    </row>
    <row r="27" spans="1:19" ht="12.75">
      <c r="A27" s="225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0"/>
      <c r="N27" s="220"/>
      <c r="O27" s="220"/>
      <c r="P27" s="220"/>
      <c r="Q27" s="220"/>
      <c r="R27" s="220"/>
      <c r="S27" s="220"/>
    </row>
    <row r="28" spans="1:19" ht="12.75">
      <c r="A28" s="225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0"/>
      <c r="N28" s="220"/>
      <c r="O28" s="220"/>
      <c r="P28" s="220"/>
      <c r="Q28" s="220"/>
      <c r="R28" s="220"/>
      <c r="S28" s="220"/>
    </row>
    <row r="29" spans="1:19" ht="12.75">
      <c r="A29" s="225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0"/>
      <c r="N29" s="220"/>
      <c r="O29" s="220"/>
      <c r="P29" s="220"/>
      <c r="Q29" s="220"/>
      <c r="R29" s="220"/>
      <c r="S29" s="220"/>
    </row>
    <row r="30" spans="1:19" ht="12.75">
      <c r="A30" s="225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0"/>
      <c r="N30" s="220"/>
      <c r="O30" s="220"/>
      <c r="P30" s="220"/>
      <c r="Q30" s="220"/>
      <c r="R30" s="220"/>
      <c r="S30" s="220"/>
    </row>
    <row r="31" spans="1:19" ht="12.75">
      <c r="A31" s="225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0"/>
      <c r="N31" s="220"/>
      <c r="O31" s="220"/>
      <c r="P31" s="220"/>
      <c r="Q31" s="220"/>
      <c r="R31" s="220"/>
      <c r="S31" s="220"/>
    </row>
    <row r="32" spans="1:19" ht="12.75">
      <c r="A32" s="225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0"/>
      <c r="N32" s="220"/>
      <c r="O32" s="220"/>
      <c r="P32" s="220"/>
      <c r="Q32" s="220"/>
      <c r="R32" s="220"/>
      <c r="S32" s="220"/>
    </row>
    <row r="33" spans="1:19" ht="12.75">
      <c r="A33" s="225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0"/>
      <c r="N33" s="220"/>
      <c r="O33" s="220"/>
      <c r="P33" s="220"/>
      <c r="Q33" s="220"/>
      <c r="R33" s="220"/>
      <c r="S33" s="220"/>
    </row>
    <row r="34" spans="1:19" ht="12.7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0"/>
      <c r="N34" s="220"/>
      <c r="O34" s="220"/>
      <c r="P34" s="220"/>
      <c r="Q34" s="220"/>
      <c r="R34" s="220"/>
      <c r="S34" s="220"/>
    </row>
    <row r="35" spans="1:19" ht="12.75">
      <c r="A35" s="225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0"/>
      <c r="N35" s="220"/>
      <c r="O35" s="220"/>
      <c r="P35" s="220"/>
      <c r="Q35" s="220"/>
      <c r="R35" s="220"/>
      <c r="S35" s="220"/>
    </row>
    <row r="36" spans="1:19" ht="12.75">
      <c r="A36" s="225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0"/>
      <c r="N36" s="220"/>
      <c r="O36" s="220"/>
      <c r="P36" s="220"/>
      <c r="Q36" s="220"/>
      <c r="R36" s="220"/>
      <c r="S36" s="220"/>
    </row>
    <row r="37" spans="1:19" ht="12.75">
      <c r="A37" s="225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0"/>
      <c r="N37" s="220"/>
      <c r="O37" s="220"/>
      <c r="P37" s="220"/>
      <c r="Q37" s="220"/>
      <c r="R37" s="220"/>
      <c r="S37" s="220"/>
    </row>
    <row r="38" spans="1:19" ht="12.75">
      <c r="A38" s="225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0"/>
      <c r="N38" s="220"/>
      <c r="O38" s="220"/>
      <c r="P38" s="220"/>
      <c r="Q38" s="220"/>
      <c r="R38" s="220"/>
      <c r="S38" s="220"/>
    </row>
    <row r="39" spans="1:19" ht="12.75">
      <c r="A39" s="225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0"/>
      <c r="N39" s="220"/>
      <c r="O39" s="220"/>
      <c r="P39" s="220"/>
      <c r="Q39" s="220"/>
      <c r="R39" s="220"/>
      <c r="S39" s="220"/>
    </row>
    <row r="40" spans="1:19" ht="12.75">
      <c r="A40" s="22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0"/>
      <c r="N40" s="220"/>
      <c r="O40" s="220"/>
      <c r="P40" s="220"/>
      <c r="Q40" s="220"/>
      <c r="R40" s="220"/>
      <c r="S40" s="220"/>
    </row>
    <row r="41" spans="1:12" ht="12.75">
      <c r="A41" s="22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ht="12.75">
      <c r="A42" s="22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2.75">
      <c r="A43" s="22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2.75">
      <c r="A44" s="225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ht="12.75">
      <c r="A45" s="225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</sheetData>
  <sheetProtection selectLockedCells="1" selectUnlockedCells="1"/>
  <mergeCells count="2">
    <mergeCell ref="A8:E8"/>
    <mergeCell ref="A9:E9"/>
  </mergeCells>
  <printOptions/>
  <pageMargins left="1.1020833333333333" right="0.7479166666666667" top="2.0868055555555554" bottom="0.9840277777777777" header="0.5118055555555555" footer="0.5118055555555555"/>
  <pageSetup fitToHeight="1" fitToWidth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4"/>
  <sheetViews>
    <sheetView showGridLines="0" showZeros="0" workbookViewId="0" topLeftCell="B15">
      <selection activeCell="E30" sqref="E30"/>
    </sheetView>
  </sheetViews>
  <sheetFormatPr defaultColWidth="11.421875" defaultRowHeight="12.75"/>
  <cols>
    <col min="1" max="2" width="16.7109375" style="107" customWidth="1"/>
    <col min="3" max="3" width="15.57421875" style="107" customWidth="1"/>
    <col min="4" max="4" width="50.57421875" style="107" customWidth="1"/>
    <col min="5" max="5" width="18.00390625" style="107" customWidth="1"/>
    <col min="6" max="16384" width="11.57421875" style="107" customWidth="1"/>
  </cols>
  <sheetData>
    <row r="3" spans="1:5" ht="12.75">
      <c r="A3" s="1"/>
      <c r="B3" s="1"/>
      <c r="C3" s="1"/>
      <c r="E3" s="1"/>
    </row>
    <row r="4" spans="1:5" ht="12.75">
      <c r="A4" s="1"/>
      <c r="B4" s="1"/>
      <c r="C4" s="1"/>
      <c r="D4" s="1" t="s">
        <v>33</v>
      </c>
      <c r="E4" s="1"/>
    </row>
    <row r="5" spans="1:5" ht="12.75">
      <c r="A5" s="1"/>
      <c r="B5" s="1"/>
      <c r="C5" s="1"/>
      <c r="D5" s="2" t="s">
        <v>212</v>
      </c>
      <c r="E5" s="2"/>
    </row>
    <row r="6" spans="1:5" ht="12.75">
      <c r="A6" s="1"/>
      <c r="B6" s="1"/>
      <c r="C6" s="1"/>
      <c r="D6"/>
      <c r="E6" s="1"/>
    </row>
    <row r="7" spans="1:5" ht="12.75">
      <c r="A7" s="1"/>
      <c r="B7" s="1"/>
      <c r="C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269" t="s">
        <v>16</v>
      </c>
      <c r="B10" s="269"/>
      <c r="C10" s="269"/>
      <c r="D10" s="269"/>
      <c r="E10" s="269"/>
    </row>
    <row r="11" spans="1:5" ht="12.75">
      <c r="A11" s="269" t="s">
        <v>213</v>
      </c>
      <c r="B11" s="269"/>
      <c r="C11" s="269"/>
      <c r="D11" s="269"/>
      <c r="E11" s="269"/>
    </row>
    <row r="12" spans="1:5" ht="12.75">
      <c r="A12" s="45"/>
      <c r="B12" s="45"/>
      <c r="C12" s="45"/>
      <c r="D12" s="45"/>
      <c r="E12" s="45"/>
    </row>
    <row r="13" spans="1:5" ht="12.75">
      <c r="A13" s="185" t="s">
        <v>173</v>
      </c>
      <c r="B13" s="185"/>
      <c r="C13" s="185"/>
      <c r="D13" s="185"/>
      <c r="E13" s="185"/>
    </row>
    <row r="14" spans="1:2" ht="12.75">
      <c r="A14" s="159" t="s">
        <v>174</v>
      </c>
      <c r="B14" s="159"/>
    </row>
    <row r="15" spans="1:2" ht="12.75">
      <c r="A15" s="159"/>
      <c r="B15" s="159"/>
    </row>
    <row r="16" ht="18.75" customHeight="1"/>
    <row r="17" spans="1:5" ht="15" customHeight="1">
      <c r="A17" s="121"/>
      <c r="B17" s="121"/>
      <c r="C17" s="121"/>
      <c r="D17" s="121"/>
      <c r="E17" s="121"/>
    </row>
    <row r="18" spans="1:5" ht="12.75">
      <c r="A18" s="139" t="s">
        <v>214</v>
      </c>
      <c r="B18" s="139" t="s">
        <v>215</v>
      </c>
      <c r="C18" s="139" t="s">
        <v>216</v>
      </c>
      <c r="D18" s="139" t="s">
        <v>80</v>
      </c>
      <c r="E18" s="139" t="s">
        <v>217</v>
      </c>
    </row>
    <row r="19" spans="1:5" ht="12.75">
      <c r="A19" s="128"/>
      <c r="B19" s="128"/>
      <c r="C19" s="128"/>
      <c r="D19" s="128"/>
      <c r="E19" s="128"/>
    </row>
    <row r="20" spans="1:5" ht="12.75">
      <c r="A20" s="235"/>
      <c r="B20" s="236"/>
      <c r="C20" s="236"/>
      <c r="D20" s="237"/>
      <c r="E20" s="237"/>
    </row>
    <row r="21" spans="1:5" ht="12.75">
      <c r="A21" s="238">
        <v>3</v>
      </c>
      <c r="B21" s="239"/>
      <c r="C21" s="239"/>
      <c r="D21" s="240" t="s">
        <v>218</v>
      </c>
      <c r="E21" s="241">
        <f>+E22</f>
        <v>4669642000</v>
      </c>
    </row>
    <row r="22" spans="1:5" ht="12.75">
      <c r="A22" s="238"/>
      <c r="B22" s="239">
        <v>3</v>
      </c>
      <c r="C22" s="239"/>
      <c r="D22" s="242" t="s">
        <v>219</v>
      </c>
      <c r="E22" s="241">
        <v>4669642000</v>
      </c>
    </row>
    <row r="23" spans="1:5" ht="12.75">
      <c r="A23" s="238"/>
      <c r="B23" s="239"/>
      <c r="C23" s="239"/>
      <c r="D23" s="240"/>
      <c r="E23" s="241"/>
    </row>
    <row r="24" spans="1:5" ht="12.75">
      <c r="A24" s="238"/>
      <c r="B24" s="239"/>
      <c r="C24" s="239"/>
      <c r="D24" s="240"/>
      <c r="E24" s="241"/>
    </row>
    <row r="25" spans="1:5" ht="12.75">
      <c r="A25" s="238">
        <v>5</v>
      </c>
      <c r="B25" s="239"/>
      <c r="C25" s="239"/>
      <c r="D25" s="240" t="s">
        <v>220</v>
      </c>
      <c r="E25" s="241">
        <f>E26</f>
        <v>99000</v>
      </c>
    </row>
    <row r="26" spans="1:5" ht="12.75">
      <c r="A26" s="238"/>
      <c r="B26" s="239">
        <v>1</v>
      </c>
      <c r="C26" s="129"/>
      <c r="D26" s="243" t="s">
        <v>221</v>
      </c>
      <c r="E26" s="241">
        <v>99000</v>
      </c>
    </row>
    <row r="27" spans="1:5" ht="12.75">
      <c r="A27" s="238"/>
      <c r="B27" s="239"/>
      <c r="C27" s="129"/>
      <c r="D27" s="240"/>
      <c r="E27" s="241"/>
    </row>
    <row r="28" spans="1:5" ht="12.75">
      <c r="A28" s="244"/>
      <c r="B28" s="129"/>
      <c r="C28" s="129"/>
      <c r="D28" s="240"/>
      <c r="E28" s="241"/>
    </row>
    <row r="29" spans="1:5" ht="12.75">
      <c r="A29" s="244"/>
      <c r="B29" s="129"/>
      <c r="C29" s="129"/>
      <c r="D29" s="240"/>
      <c r="E29" s="241"/>
    </row>
    <row r="30" spans="1:5" ht="12.75">
      <c r="A30" s="244"/>
      <c r="B30" s="129"/>
      <c r="C30" s="129"/>
      <c r="D30" s="240" t="s">
        <v>6</v>
      </c>
      <c r="E30" s="241">
        <f>+E21+E25</f>
        <v>4669741000</v>
      </c>
    </row>
    <row r="31" spans="1:5" ht="12.75">
      <c r="A31" s="245"/>
      <c r="B31" s="246"/>
      <c r="C31" s="246"/>
      <c r="D31" s="247"/>
      <c r="E31" s="248"/>
    </row>
    <row r="34" ht="12.75">
      <c r="A34" s="1" t="s">
        <v>170</v>
      </c>
    </row>
  </sheetData>
  <sheetProtection selectLockedCells="1" selectUnlockedCells="1"/>
  <mergeCells count="2">
    <mergeCell ref="A10:E10"/>
    <mergeCell ref="A11:E11"/>
  </mergeCells>
  <printOptions/>
  <pageMargins left="1.2597222222222222" right="0.6298611111111111" top="2.047222222222222" bottom="0.9840277777777777" header="0.5118055555555555" footer="0.5118055555555555"/>
  <pageSetup fitToHeight="1" fitToWidth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showGridLines="0" showZeros="0" workbookViewId="0" topLeftCell="B10">
      <selection activeCell="E31" sqref="E31"/>
    </sheetView>
  </sheetViews>
  <sheetFormatPr defaultColWidth="11.421875" defaultRowHeight="12.75"/>
  <cols>
    <col min="1" max="2" width="16.7109375" style="107" customWidth="1"/>
    <col min="3" max="3" width="15.57421875" style="107" customWidth="1"/>
    <col min="4" max="4" width="41.140625" style="107" customWidth="1"/>
    <col min="5" max="5" width="20.421875" style="107" customWidth="1"/>
    <col min="6" max="16384" width="11.57421875" style="107" customWidth="1"/>
  </cols>
  <sheetData>
    <row r="3" spans="1:5" ht="12.75">
      <c r="A3" s="1"/>
      <c r="B3" s="1"/>
      <c r="C3" s="1"/>
      <c r="E3" s="1"/>
    </row>
    <row r="4" spans="1:4" ht="12.75">
      <c r="A4" s="1"/>
      <c r="B4" s="1"/>
      <c r="C4" s="1"/>
      <c r="D4" s="1" t="s">
        <v>33</v>
      </c>
    </row>
    <row r="5" spans="1:4" ht="12.75">
      <c r="A5" s="1"/>
      <c r="B5" s="1"/>
      <c r="C5" s="1"/>
      <c r="D5" s="2" t="s">
        <v>212</v>
      </c>
    </row>
    <row r="6" spans="1:5" ht="12.75">
      <c r="A6" s="1"/>
      <c r="B6" s="1"/>
      <c r="C6" s="1"/>
      <c r="D6"/>
      <c r="E6" s="1"/>
    </row>
    <row r="7" spans="1:5" ht="12.75">
      <c r="A7" s="1"/>
      <c r="B7" s="1"/>
      <c r="C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269" t="s">
        <v>16</v>
      </c>
      <c r="B10" s="269"/>
      <c r="C10" s="269"/>
      <c r="D10" s="269"/>
      <c r="E10" s="269"/>
    </row>
    <row r="11" spans="1:5" ht="12.75">
      <c r="A11" s="269" t="s">
        <v>213</v>
      </c>
      <c r="B11" s="269"/>
      <c r="C11" s="269"/>
      <c r="D11" s="269"/>
      <c r="E11" s="269"/>
    </row>
    <row r="12" spans="1:5" ht="12.75">
      <c r="A12" s="45"/>
      <c r="B12" s="45"/>
      <c r="C12" s="45"/>
      <c r="D12" s="45"/>
      <c r="E12" s="45"/>
    </row>
    <row r="13" spans="1:5" ht="12.75">
      <c r="A13" s="185" t="s">
        <v>222</v>
      </c>
      <c r="B13" s="185"/>
      <c r="C13" s="185"/>
      <c r="D13" s="185"/>
      <c r="E13" s="185"/>
    </row>
    <row r="14" spans="1:2" ht="12.75">
      <c r="A14" s="159" t="s">
        <v>223</v>
      </c>
      <c r="B14" s="159"/>
    </row>
    <row r="15" spans="1:2" ht="12.75">
      <c r="A15" s="159"/>
      <c r="B15" s="159"/>
    </row>
    <row r="16" ht="18.75" customHeight="1"/>
    <row r="17" spans="1:5" ht="15" customHeight="1">
      <c r="A17" s="121"/>
      <c r="B17" s="121"/>
      <c r="C17" s="121"/>
      <c r="D17" s="121"/>
      <c r="E17" s="121"/>
    </row>
    <row r="18" spans="1:5" ht="12.75">
      <c r="A18" s="139" t="s">
        <v>214</v>
      </c>
      <c r="B18" s="139" t="s">
        <v>215</v>
      </c>
      <c r="C18" s="139" t="s">
        <v>216</v>
      </c>
      <c r="D18" s="139" t="s">
        <v>80</v>
      </c>
      <c r="E18" s="139" t="s">
        <v>217</v>
      </c>
    </row>
    <row r="19" spans="1:5" ht="12.75">
      <c r="A19" s="128"/>
      <c r="B19" s="128"/>
      <c r="C19" s="128"/>
      <c r="D19" s="128"/>
      <c r="E19" s="128"/>
    </row>
    <row r="20" spans="1:5" ht="12.75">
      <c r="A20" s="235"/>
      <c r="B20" s="236"/>
      <c r="C20" s="236"/>
      <c r="D20" s="237"/>
      <c r="E20" s="237"/>
    </row>
    <row r="21" spans="1:5" ht="12.75">
      <c r="A21" s="238">
        <v>3</v>
      </c>
      <c r="B21" s="239"/>
      <c r="C21" s="239"/>
      <c r="D21" s="240" t="s">
        <v>218</v>
      </c>
      <c r="E21" s="241">
        <f>+E22</f>
        <v>1636276000</v>
      </c>
    </row>
    <row r="22" spans="1:5" ht="12.75">
      <c r="A22" s="238"/>
      <c r="B22" s="239">
        <v>3</v>
      </c>
      <c r="C22" s="239"/>
      <c r="D22" s="242" t="s">
        <v>219</v>
      </c>
      <c r="E22" s="241">
        <v>1636276000</v>
      </c>
    </row>
    <row r="23" spans="1:5" ht="12.75">
      <c r="A23" s="238"/>
      <c r="B23" s="239"/>
      <c r="C23" s="239"/>
      <c r="D23" s="240"/>
      <c r="E23" s="241"/>
    </row>
    <row r="24" spans="1:5" ht="12.75" hidden="1">
      <c r="A24" s="238">
        <v>5</v>
      </c>
      <c r="B24" s="239"/>
      <c r="C24" s="129"/>
      <c r="D24" s="249" t="s">
        <v>220</v>
      </c>
      <c r="E24" s="250">
        <f>+E25</f>
        <v>0</v>
      </c>
    </row>
    <row r="25" spans="1:5" ht="12.75" hidden="1">
      <c r="A25" s="238"/>
      <c r="B25" s="239">
        <v>1</v>
      </c>
      <c r="C25" s="129"/>
      <c r="D25" s="240" t="s">
        <v>224</v>
      </c>
      <c r="E25" s="241"/>
    </row>
    <row r="26" spans="1:5" ht="12.75" hidden="1">
      <c r="A26" s="244"/>
      <c r="B26" s="129"/>
      <c r="C26" s="129"/>
      <c r="D26" s="240"/>
      <c r="E26" s="241"/>
    </row>
    <row r="27" spans="1:5" ht="12.75">
      <c r="A27" s="244"/>
      <c r="B27" s="129"/>
      <c r="C27" s="129"/>
      <c r="D27" s="240" t="s">
        <v>22</v>
      </c>
      <c r="E27" s="241">
        <v>240000</v>
      </c>
    </row>
    <row r="28" spans="1:5" ht="12.75">
      <c r="A28" s="244"/>
      <c r="B28" s="129"/>
      <c r="C28" s="129"/>
      <c r="D28" s="240"/>
      <c r="E28" s="241"/>
    </row>
    <row r="29" spans="1:5" ht="12.75">
      <c r="A29" s="244"/>
      <c r="B29" s="129"/>
      <c r="C29" s="129"/>
      <c r="D29" s="240"/>
      <c r="E29" s="241"/>
    </row>
    <row r="30" spans="1:5" ht="12.75">
      <c r="A30" s="244"/>
      <c r="B30" s="129"/>
      <c r="C30" s="129"/>
      <c r="D30" s="240"/>
      <c r="E30" s="241"/>
    </row>
    <row r="31" spans="1:5" ht="12.75">
      <c r="A31" s="244"/>
      <c r="B31" s="129"/>
      <c r="C31" s="129"/>
      <c r="D31" s="240" t="s">
        <v>6</v>
      </c>
      <c r="E31" s="241">
        <f>+E21+E24+E27</f>
        <v>1636516000</v>
      </c>
    </row>
    <row r="32" spans="1:5" ht="12.75">
      <c r="A32" s="244"/>
      <c r="B32" s="129"/>
      <c r="C32" s="129"/>
      <c r="D32" s="240"/>
      <c r="E32" s="251"/>
    </row>
    <row r="33" spans="1:5" ht="12.75">
      <c r="A33" s="245"/>
      <c r="B33" s="246"/>
      <c r="C33" s="246"/>
      <c r="D33" s="247"/>
      <c r="E33" s="247"/>
    </row>
    <row r="35" ht="12.75">
      <c r="A35" s="1" t="s">
        <v>170</v>
      </c>
    </row>
  </sheetData>
  <sheetProtection selectLockedCells="1" selectUnlockedCells="1"/>
  <mergeCells count="2">
    <mergeCell ref="A10:E10"/>
    <mergeCell ref="A11:E11"/>
  </mergeCells>
  <printOptions/>
  <pageMargins left="1.2597222222222222" right="0.6298611111111111" top="2.047222222222222" bottom="0.9840277777777777" header="0.5118055555555555" footer="0.5118055555555555"/>
  <pageSetup fitToHeight="1" fitToWidth="1"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5"/>
  <sheetViews>
    <sheetView showGridLines="0" showZeros="0" workbookViewId="0" topLeftCell="B42">
      <selection activeCell="E54" sqref="E54"/>
    </sheetView>
  </sheetViews>
  <sheetFormatPr defaultColWidth="11.421875" defaultRowHeight="12.75"/>
  <cols>
    <col min="1" max="1" width="38.57421875" style="208" customWidth="1"/>
    <col min="2" max="3" width="24.8515625" style="107" customWidth="1"/>
    <col min="4" max="4" width="25.00390625" style="107" customWidth="1"/>
    <col min="5" max="5" width="24.8515625" style="107" customWidth="1"/>
    <col min="6" max="26" width="17.28125" style="107" customWidth="1"/>
    <col min="27" max="16384" width="11.57421875" style="107" customWidth="1"/>
  </cols>
  <sheetData>
    <row r="3" ht="12.75">
      <c r="D3" s="107" t="s">
        <v>33</v>
      </c>
    </row>
    <row r="4" ht="12.75">
      <c r="D4" s="107" t="s">
        <v>225</v>
      </c>
    </row>
    <row r="5" ht="12.75">
      <c r="D5"/>
    </row>
    <row r="7" spans="1:5" ht="18.75" customHeight="1">
      <c r="A7" s="281" t="s">
        <v>16</v>
      </c>
      <c r="B7" s="281"/>
      <c r="C7" s="281"/>
      <c r="D7" s="281"/>
      <c r="E7" s="281"/>
    </row>
    <row r="8" spans="1:5" ht="51.75" customHeight="1">
      <c r="A8" s="281" t="s">
        <v>226</v>
      </c>
      <c r="B8" s="281"/>
      <c r="C8" s="281"/>
      <c r="D8" s="281"/>
      <c r="E8" s="281"/>
    </row>
    <row r="9" spans="1:5" ht="13.5" customHeight="1">
      <c r="A9" s="212"/>
      <c r="B9" s="212"/>
      <c r="C9" s="212"/>
      <c r="D9" s="212"/>
      <c r="E9" s="212"/>
    </row>
    <row r="10" spans="1:5" ht="18.75" customHeight="1">
      <c r="A10" s="282" t="s">
        <v>227</v>
      </c>
      <c r="B10" s="282"/>
      <c r="C10" s="282"/>
      <c r="D10" s="282"/>
      <c r="E10" s="282"/>
    </row>
    <row r="11" spans="1:5" ht="18.75" customHeight="1">
      <c r="A11" s="252" t="s">
        <v>228</v>
      </c>
      <c r="B11" s="252"/>
      <c r="C11" s="252"/>
      <c r="D11" s="252"/>
      <c r="E11" s="252"/>
    </row>
    <row r="13" spans="1:7" s="213" customFormat="1" ht="48" customHeight="1">
      <c r="A13" s="253" t="s">
        <v>229</v>
      </c>
      <c r="B13" s="189" t="s">
        <v>200</v>
      </c>
      <c r="C13" s="254" t="s">
        <v>201</v>
      </c>
      <c r="D13" s="211" t="s">
        <v>202</v>
      </c>
      <c r="E13" s="189" t="s">
        <v>6</v>
      </c>
      <c r="F13" s="209"/>
      <c r="G13" s="212"/>
    </row>
    <row r="14" spans="1:19" ht="30.75" customHeight="1">
      <c r="A14" s="255" t="s">
        <v>230</v>
      </c>
      <c r="B14" s="256">
        <f>SUM(B15:B42)</f>
        <v>4645663000</v>
      </c>
      <c r="C14" s="256">
        <f>SUM(C15:C42)</f>
        <v>350000</v>
      </c>
      <c r="D14" s="256">
        <f>SUM(D15:D42)</f>
        <v>0</v>
      </c>
      <c r="E14" s="11">
        <f>SUM(E15:E42)</f>
        <v>4646013000</v>
      </c>
      <c r="F14" s="257"/>
      <c r="G14" s="224"/>
      <c r="H14" s="224"/>
      <c r="I14" s="224"/>
      <c r="J14" s="224"/>
      <c r="K14" s="224"/>
      <c r="L14" s="224"/>
      <c r="M14" s="220"/>
      <c r="N14" s="220"/>
      <c r="O14" s="220"/>
      <c r="P14" s="220"/>
      <c r="Q14" s="220"/>
      <c r="R14" s="220"/>
      <c r="S14" s="220"/>
    </row>
    <row r="15" spans="1:19" ht="30.75" customHeight="1">
      <c r="A15" s="258" t="s">
        <v>231</v>
      </c>
      <c r="B15" s="54">
        <v>46681000</v>
      </c>
      <c r="C15" s="54"/>
      <c r="D15" s="54"/>
      <c r="E15" s="16">
        <f>B15+C15+D15</f>
        <v>46681000</v>
      </c>
      <c r="F15" s="257"/>
      <c r="G15" s="224"/>
      <c r="H15" s="224"/>
      <c r="I15" s="224"/>
      <c r="J15" s="224"/>
      <c r="K15" s="224"/>
      <c r="L15" s="224"/>
      <c r="M15" s="220"/>
      <c r="N15" s="220"/>
      <c r="O15" s="220"/>
      <c r="P15" s="220"/>
      <c r="Q15" s="220"/>
      <c r="R15" s="220"/>
      <c r="S15" s="220"/>
    </row>
    <row r="16" spans="1:19" ht="30.75" customHeight="1">
      <c r="A16" s="258" t="s">
        <v>232</v>
      </c>
      <c r="B16" s="54">
        <v>102900000</v>
      </c>
      <c r="C16" s="54"/>
      <c r="D16" s="54">
        <v>0</v>
      </c>
      <c r="E16" s="16">
        <f aca="true" t="shared" si="0" ref="E16:E35">+D16+C16+B16</f>
        <v>102900000</v>
      </c>
      <c r="F16" s="257"/>
      <c r="G16" s="224"/>
      <c r="H16" s="224"/>
      <c r="I16" s="224"/>
      <c r="J16" s="224"/>
      <c r="K16" s="224"/>
      <c r="L16" s="224"/>
      <c r="M16" s="220"/>
      <c r="N16" s="220"/>
      <c r="O16" s="220"/>
      <c r="P16" s="220"/>
      <c r="Q16" s="220"/>
      <c r="R16" s="220"/>
      <c r="S16" s="220"/>
    </row>
    <row r="17" spans="1:19" ht="30.75" customHeight="1">
      <c r="A17" s="258" t="s">
        <v>233</v>
      </c>
      <c r="B17" s="54">
        <v>217651000</v>
      </c>
      <c r="C17" s="54"/>
      <c r="D17" s="54">
        <v>0</v>
      </c>
      <c r="E17" s="16">
        <f t="shared" si="0"/>
        <v>217651000</v>
      </c>
      <c r="F17" s="257"/>
      <c r="G17" s="224"/>
      <c r="H17" s="224"/>
      <c r="I17" s="224"/>
      <c r="J17" s="224"/>
      <c r="K17" s="224"/>
      <c r="L17" s="224"/>
      <c r="M17" s="220"/>
      <c r="N17" s="220"/>
      <c r="O17" s="220"/>
      <c r="P17" s="220"/>
      <c r="Q17" s="220"/>
      <c r="R17" s="220"/>
      <c r="S17" s="220"/>
    </row>
    <row r="18" spans="1:19" ht="30.75" customHeight="1">
      <c r="A18" s="258" t="s">
        <v>234</v>
      </c>
      <c r="B18" s="54">
        <v>81164000</v>
      </c>
      <c r="C18" s="54"/>
      <c r="D18" s="54">
        <v>0</v>
      </c>
      <c r="E18" s="16">
        <f t="shared" si="0"/>
        <v>81164000</v>
      </c>
      <c r="F18" s="257"/>
      <c r="G18" s="224"/>
      <c r="H18" s="224"/>
      <c r="I18" s="224"/>
      <c r="J18" s="224"/>
      <c r="K18" s="224"/>
      <c r="L18" s="224"/>
      <c r="M18" s="220"/>
      <c r="N18" s="220"/>
      <c r="O18" s="220"/>
      <c r="P18" s="220"/>
      <c r="Q18" s="220"/>
      <c r="R18" s="220"/>
      <c r="S18" s="220"/>
    </row>
    <row r="19" spans="1:19" ht="30.75" customHeight="1">
      <c r="A19" s="258" t="s">
        <v>235</v>
      </c>
      <c r="B19" s="54">
        <v>19615000</v>
      </c>
      <c r="C19" s="54"/>
      <c r="D19" s="54">
        <v>0</v>
      </c>
      <c r="E19" s="16">
        <f t="shared" si="0"/>
        <v>19615000</v>
      </c>
      <c r="F19" s="257"/>
      <c r="G19" s="224"/>
      <c r="H19" s="224"/>
      <c r="I19" s="224"/>
      <c r="J19" s="224"/>
      <c r="K19" s="224"/>
      <c r="L19" s="224"/>
      <c r="M19" s="220"/>
      <c r="N19" s="220"/>
      <c r="O19" s="220"/>
      <c r="P19" s="220"/>
      <c r="Q19" s="220"/>
      <c r="R19" s="220"/>
      <c r="S19" s="220"/>
    </row>
    <row r="20" spans="1:19" ht="30.75" customHeight="1">
      <c r="A20" s="258" t="s">
        <v>236</v>
      </c>
      <c r="B20" s="54">
        <v>194431000</v>
      </c>
      <c r="C20" s="54"/>
      <c r="D20" s="54">
        <v>0</v>
      </c>
      <c r="E20" s="16">
        <f t="shared" si="0"/>
        <v>194431000</v>
      </c>
      <c r="F20" s="257"/>
      <c r="G20" s="224"/>
      <c r="H20" s="224"/>
      <c r="I20" s="224"/>
      <c r="J20" s="224"/>
      <c r="K20" s="224"/>
      <c r="L20" s="224"/>
      <c r="M20" s="220"/>
      <c r="N20" s="220"/>
      <c r="O20" s="220"/>
      <c r="P20" s="220"/>
      <c r="Q20" s="220"/>
      <c r="R20" s="220"/>
      <c r="S20" s="220"/>
    </row>
    <row r="21" spans="1:19" ht="30.75" customHeight="1">
      <c r="A21" s="258" t="s">
        <v>237</v>
      </c>
      <c r="B21" s="54">
        <v>178207000</v>
      </c>
      <c r="C21" s="54"/>
      <c r="D21" s="54">
        <v>0</v>
      </c>
      <c r="E21" s="16">
        <f t="shared" si="0"/>
        <v>178207000</v>
      </c>
      <c r="F21" s="257"/>
      <c r="G21" s="224"/>
      <c r="H21" s="224"/>
      <c r="I21" s="224"/>
      <c r="J21" s="224"/>
      <c r="K21" s="224"/>
      <c r="L21" s="224"/>
      <c r="M21" s="220"/>
      <c r="N21" s="220"/>
      <c r="O21" s="220"/>
      <c r="P21" s="220"/>
      <c r="Q21" s="220"/>
      <c r="R21" s="220"/>
      <c r="S21" s="220"/>
    </row>
    <row r="22" spans="1:19" ht="30.75" customHeight="1">
      <c r="A22" s="258" t="s">
        <v>238</v>
      </c>
      <c r="B22" s="54">
        <v>82062000</v>
      </c>
      <c r="C22" s="54"/>
      <c r="D22" s="54">
        <v>0</v>
      </c>
      <c r="E22" s="16">
        <f t="shared" si="0"/>
        <v>82062000</v>
      </c>
      <c r="F22" s="257"/>
      <c r="G22" s="224"/>
      <c r="H22" s="224"/>
      <c r="I22" s="224"/>
      <c r="J22" s="224"/>
      <c r="K22" s="224"/>
      <c r="L22" s="224"/>
      <c r="M22" s="220"/>
      <c r="N22" s="220"/>
      <c r="O22" s="220"/>
      <c r="P22" s="220"/>
      <c r="Q22" s="220"/>
      <c r="R22" s="220"/>
      <c r="S22" s="220"/>
    </row>
    <row r="23" spans="1:19" ht="30.75" customHeight="1">
      <c r="A23" s="258" t="s">
        <v>239</v>
      </c>
      <c r="B23" s="54">
        <v>1519501000</v>
      </c>
      <c r="C23" s="54">
        <v>30000</v>
      </c>
      <c r="D23" s="54">
        <v>0</v>
      </c>
      <c r="E23" s="16">
        <f t="shared" si="0"/>
        <v>1519531000</v>
      </c>
      <c r="F23" s="257"/>
      <c r="G23" s="224"/>
      <c r="H23" s="224"/>
      <c r="I23" s="224"/>
      <c r="J23" s="224"/>
      <c r="K23" s="224"/>
      <c r="L23" s="224"/>
      <c r="M23" s="220"/>
      <c r="N23" s="220"/>
      <c r="O23" s="220"/>
      <c r="P23" s="220"/>
      <c r="Q23" s="220"/>
      <c r="R23" s="220"/>
      <c r="S23" s="220"/>
    </row>
    <row r="24" spans="1:19" ht="30.75" customHeight="1">
      <c r="A24" s="258" t="s">
        <v>240</v>
      </c>
      <c r="B24" s="54">
        <v>115552000</v>
      </c>
      <c r="C24" s="54"/>
      <c r="D24" s="54">
        <v>0</v>
      </c>
      <c r="E24" s="16">
        <f t="shared" si="0"/>
        <v>115552000</v>
      </c>
      <c r="F24" s="257"/>
      <c r="G24" s="224"/>
      <c r="H24" s="224"/>
      <c r="I24" s="224"/>
      <c r="J24" s="224"/>
      <c r="K24" s="224"/>
      <c r="L24" s="224"/>
      <c r="M24" s="220"/>
      <c r="N24" s="220"/>
      <c r="O24" s="220"/>
      <c r="P24" s="220"/>
      <c r="Q24" s="220"/>
      <c r="R24" s="220"/>
      <c r="S24" s="220"/>
    </row>
    <row r="25" spans="1:19" ht="30.75" customHeight="1">
      <c r="A25" s="258" t="s">
        <v>241</v>
      </c>
      <c r="B25" s="54">
        <v>35377000</v>
      </c>
      <c r="C25" s="54"/>
      <c r="D25" s="54">
        <v>0</v>
      </c>
      <c r="E25" s="16">
        <f t="shared" si="0"/>
        <v>35377000</v>
      </c>
      <c r="F25" s="257"/>
      <c r="G25" s="224"/>
      <c r="H25" s="224"/>
      <c r="I25" s="224"/>
      <c r="J25" s="224"/>
      <c r="K25" s="224"/>
      <c r="L25" s="224"/>
      <c r="M25" s="220"/>
      <c r="N25" s="220"/>
      <c r="O25" s="220"/>
      <c r="P25" s="220"/>
      <c r="Q25" s="220"/>
      <c r="R25" s="220"/>
      <c r="S25" s="220"/>
    </row>
    <row r="26" spans="1:19" ht="30.75" customHeight="1">
      <c r="A26" s="258" t="s">
        <v>242</v>
      </c>
      <c r="B26" s="54">
        <v>1335644000</v>
      </c>
      <c r="C26" s="54"/>
      <c r="D26" s="54">
        <v>0</v>
      </c>
      <c r="E26" s="16">
        <f t="shared" si="0"/>
        <v>1335644000</v>
      </c>
      <c r="F26" s="257"/>
      <c r="G26" s="224"/>
      <c r="H26" s="224"/>
      <c r="I26" s="224"/>
      <c r="J26" s="224"/>
      <c r="K26" s="224"/>
      <c r="L26" s="224"/>
      <c r="M26" s="220"/>
      <c r="N26" s="220"/>
      <c r="O26" s="220"/>
      <c r="P26" s="220"/>
      <c r="Q26" s="220"/>
      <c r="R26" s="220"/>
      <c r="S26" s="220"/>
    </row>
    <row r="27" spans="1:19" ht="30.75" customHeight="1">
      <c r="A27" s="258" t="s">
        <v>243</v>
      </c>
      <c r="B27" s="54">
        <v>84145000</v>
      </c>
      <c r="C27" s="54"/>
      <c r="D27" s="54">
        <v>0</v>
      </c>
      <c r="E27" s="16">
        <f t="shared" si="0"/>
        <v>84145000</v>
      </c>
      <c r="F27" s="257"/>
      <c r="G27" s="224"/>
      <c r="H27" s="224"/>
      <c r="I27" s="224"/>
      <c r="J27" s="224"/>
      <c r="K27" s="224"/>
      <c r="L27" s="224"/>
      <c r="M27" s="220"/>
      <c r="N27" s="220"/>
      <c r="O27" s="220"/>
      <c r="P27" s="220"/>
      <c r="Q27" s="220"/>
      <c r="R27" s="220"/>
      <c r="S27" s="220"/>
    </row>
    <row r="28" spans="1:19" ht="30.75" customHeight="1">
      <c r="A28" s="258" t="s">
        <v>244</v>
      </c>
      <c r="B28" s="54">
        <v>41610000</v>
      </c>
      <c r="C28" s="54"/>
      <c r="D28" s="54">
        <v>0</v>
      </c>
      <c r="E28" s="16">
        <f t="shared" si="0"/>
        <v>41610000</v>
      </c>
      <c r="F28" s="257"/>
      <c r="G28" s="224"/>
      <c r="H28" s="224"/>
      <c r="I28" s="224"/>
      <c r="J28" s="224"/>
      <c r="K28" s="224"/>
      <c r="L28" s="224"/>
      <c r="M28" s="220"/>
      <c r="N28" s="220"/>
      <c r="O28" s="220"/>
      <c r="P28" s="220"/>
      <c r="Q28" s="220"/>
      <c r="R28" s="220"/>
      <c r="S28" s="220"/>
    </row>
    <row r="29" spans="1:19" ht="30.75" customHeight="1">
      <c r="A29" s="258" t="s">
        <v>245</v>
      </c>
      <c r="B29" s="54">
        <v>136723000</v>
      </c>
      <c r="C29" s="54"/>
      <c r="D29" s="54">
        <v>0</v>
      </c>
      <c r="E29" s="16">
        <f t="shared" si="0"/>
        <v>136723000</v>
      </c>
      <c r="F29" s="257"/>
      <c r="G29" s="224"/>
      <c r="H29" s="224"/>
      <c r="I29" s="224"/>
      <c r="J29" s="224"/>
      <c r="K29" s="224"/>
      <c r="L29" s="224"/>
      <c r="M29" s="220"/>
      <c r="N29" s="220"/>
      <c r="O29" s="220"/>
      <c r="P29" s="220"/>
      <c r="Q29" s="220"/>
      <c r="R29" s="220"/>
      <c r="S29" s="220"/>
    </row>
    <row r="30" spans="1:19" ht="30.75" customHeight="1">
      <c r="A30" s="258" t="s">
        <v>246</v>
      </c>
      <c r="B30" s="54">
        <v>63126000</v>
      </c>
      <c r="C30" s="54"/>
      <c r="D30" s="54">
        <v>0</v>
      </c>
      <c r="E30" s="16">
        <f t="shared" si="0"/>
        <v>63126000</v>
      </c>
      <c r="F30" s="257"/>
      <c r="G30" s="224"/>
      <c r="H30" s="224"/>
      <c r="I30" s="224"/>
      <c r="J30" s="224"/>
      <c r="K30" s="224"/>
      <c r="L30" s="224"/>
      <c r="M30" s="220"/>
      <c r="N30" s="220"/>
      <c r="O30" s="220"/>
      <c r="P30" s="220"/>
      <c r="Q30" s="220"/>
      <c r="R30" s="220"/>
      <c r="S30" s="220"/>
    </row>
    <row r="31" spans="1:19" ht="30.75" customHeight="1">
      <c r="A31" s="258" t="s">
        <v>247</v>
      </c>
      <c r="B31" s="54">
        <v>110559000</v>
      </c>
      <c r="C31" s="54"/>
      <c r="D31" s="54">
        <v>0</v>
      </c>
      <c r="E31" s="16">
        <f t="shared" si="0"/>
        <v>110559000</v>
      </c>
      <c r="F31" s="257"/>
      <c r="G31" s="224"/>
      <c r="H31" s="224"/>
      <c r="I31" s="224"/>
      <c r="J31" s="224"/>
      <c r="K31" s="224"/>
      <c r="L31" s="224"/>
      <c r="M31" s="220"/>
      <c r="N31" s="220"/>
      <c r="O31" s="220"/>
      <c r="P31" s="220"/>
      <c r="Q31" s="220"/>
      <c r="R31" s="220"/>
      <c r="S31" s="220"/>
    </row>
    <row r="32" spans="1:19" ht="30.75" customHeight="1">
      <c r="A32" s="258" t="s">
        <v>248</v>
      </c>
      <c r="B32" s="54">
        <v>77381000</v>
      </c>
      <c r="C32" s="54"/>
      <c r="D32" s="54">
        <v>0</v>
      </c>
      <c r="E32" s="16">
        <f t="shared" si="0"/>
        <v>77381000</v>
      </c>
      <c r="F32" s="257"/>
      <c r="G32" s="224"/>
      <c r="H32" s="224"/>
      <c r="I32" s="224"/>
      <c r="J32" s="224"/>
      <c r="K32" s="224"/>
      <c r="L32" s="224"/>
      <c r="M32" s="220"/>
      <c r="N32" s="220"/>
      <c r="O32" s="220"/>
      <c r="P32" s="220"/>
      <c r="Q32" s="220"/>
      <c r="R32" s="220"/>
      <c r="S32" s="220"/>
    </row>
    <row r="33" spans="1:19" ht="30.75" customHeight="1">
      <c r="A33" s="258" t="s">
        <v>249</v>
      </c>
      <c r="B33" s="54">
        <v>95872000</v>
      </c>
      <c r="C33" s="54"/>
      <c r="D33" s="54">
        <v>0</v>
      </c>
      <c r="E33" s="16">
        <f t="shared" si="0"/>
        <v>95872000</v>
      </c>
      <c r="F33" s="257"/>
      <c r="G33" s="224"/>
      <c r="H33" s="224"/>
      <c r="I33" s="224"/>
      <c r="J33" s="224"/>
      <c r="K33" s="224"/>
      <c r="L33" s="224"/>
      <c r="M33" s="220"/>
      <c r="N33" s="220"/>
      <c r="O33" s="220"/>
      <c r="P33" s="220"/>
      <c r="Q33" s="220"/>
      <c r="R33" s="220"/>
      <c r="S33" s="220"/>
    </row>
    <row r="34" spans="1:19" ht="12.75" customHeight="1" hidden="1">
      <c r="A34" s="258" t="s">
        <v>250</v>
      </c>
      <c r="B34" s="54"/>
      <c r="C34" s="54"/>
      <c r="D34" s="54">
        <v>0</v>
      </c>
      <c r="E34" s="16">
        <f t="shared" si="0"/>
        <v>0</v>
      </c>
      <c r="F34" s="257"/>
      <c r="G34" s="224"/>
      <c r="H34" s="224"/>
      <c r="I34" s="224"/>
      <c r="J34" s="224"/>
      <c r="K34" s="224"/>
      <c r="L34" s="224"/>
      <c r="M34" s="220"/>
      <c r="N34" s="220"/>
      <c r="O34" s="220"/>
      <c r="P34" s="220"/>
      <c r="Q34" s="220"/>
      <c r="R34" s="220"/>
      <c r="S34" s="220"/>
    </row>
    <row r="35" spans="1:19" ht="30.75" customHeight="1">
      <c r="A35" s="258" t="s">
        <v>251</v>
      </c>
      <c r="B35" s="54">
        <v>107462000</v>
      </c>
      <c r="C35" s="54">
        <v>320000</v>
      </c>
      <c r="D35" s="54">
        <v>0</v>
      </c>
      <c r="E35" s="16">
        <f t="shared" si="0"/>
        <v>107782000</v>
      </c>
      <c r="F35" s="257"/>
      <c r="G35" s="224"/>
      <c r="H35" s="224"/>
      <c r="I35" s="224"/>
      <c r="J35" s="224"/>
      <c r="K35" s="224"/>
      <c r="L35" s="224"/>
      <c r="M35" s="220"/>
      <c r="N35" s="220"/>
      <c r="O35" s="220"/>
      <c r="P35" s="220"/>
      <c r="Q35" s="220"/>
      <c r="R35" s="220"/>
      <c r="S35" s="220"/>
    </row>
    <row r="36" spans="1:19" ht="12.75" customHeight="1" hidden="1">
      <c r="A36" s="258"/>
      <c r="B36" s="54"/>
      <c r="C36" s="54"/>
      <c r="D36" s="54"/>
      <c r="E36" s="16"/>
      <c r="F36" s="257"/>
      <c r="G36" s="224"/>
      <c r="H36" s="224"/>
      <c r="I36" s="224"/>
      <c r="J36" s="224"/>
      <c r="K36" s="224"/>
      <c r="L36" s="224"/>
      <c r="M36" s="220"/>
      <c r="N36" s="220"/>
      <c r="O36" s="220"/>
      <c r="P36" s="220"/>
      <c r="Q36" s="220"/>
      <c r="R36" s="220"/>
      <c r="S36" s="220"/>
    </row>
    <row r="37" spans="1:19" ht="12.75" customHeight="1" hidden="1">
      <c r="A37" s="259" t="s">
        <v>252</v>
      </c>
      <c r="B37" s="54"/>
      <c r="C37" s="54"/>
      <c r="D37" s="54"/>
      <c r="E37" s="16"/>
      <c r="F37" s="257"/>
      <c r="G37" s="224"/>
      <c r="H37" s="224"/>
      <c r="I37" s="224"/>
      <c r="J37" s="224"/>
      <c r="K37" s="224"/>
      <c r="L37" s="224"/>
      <c r="M37" s="220"/>
      <c r="N37" s="220"/>
      <c r="O37" s="220"/>
      <c r="P37" s="220"/>
      <c r="Q37" s="220"/>
      <c r="R37" s="220"/>
      <c r="S37" s="220"/>
    </row>
    <row r="38" spans="1:19" ht="12.75" customHeight="1" hidden="1">
      <c r="A38" s="258"/>
      <c r="B38" s="54"/>
      <c r="C38" s="54"/>
      <c r="D38" s="54"/>
      <c r="E38" s="16"/>
      <c r="F38" s="257"/>
      <c r="G38" s="224"/>
      <c r="H38" s="224"/>
      <c r="I38" s="224"/>
      <c r="J38" s="224"/>
      <c r="K38" s="224"/>
      <c r="L38" s="224"/>
      <c r="M38" s="220"/>
      <c r="N38" s="220"/>
      <c r="O38" s="220"/>
      <c r="P38" s="220"/>
      <c r="Q38" s="220"/>
      <c r="R38" s="220"/>
      <c r="S38" s="220"/>
    </row>
    <row r="39" spans="1:19" ht="12.75" customHeight="1" hidden="1">
      <c r="A39" s="19" t="s">
        <v>253</v>
      </c>
      <c r="B39" s="54">
        <v>0</v>
      </c>
      <c r="C39" s="54">
        <v>0</v>
      </c>
      <c r="D39" s="54">
        <v>0</v>
      </c>
      <c r="E39" s="16">
        <f>+D39+C39+B39</f>
        <v>0</v>
      </c>
      <c r="F39" s="257"/>
      <c r="G39" s="224"/>
      <c r="H39" s="224"/>
      <c r="I39" s="224"/>
      <c r="J39" s="224"/>
      <c r="K39" s="224"/>
      <c r="L39" s="224"/>
      <c r="M39" s="220"/>
      <c r="N39" s="220"/>
      <c r="O39" s="220"/>
      <c r="P39" s="220"/>
      <c r="Q39" s="220"/>
      <c r="R39" s="220"/>
      <c r="S39" s="220"/>
    </row>
    <row r="40" spans="1:19" ht="12.75" customHeight="1" hidden="1">
      <c r="A40" s="19"/>
      <c r="B40" s="54"/>
      <c r="C40" s="54"/>
      <c r="D40" s="54"/>
      <c r="E40" s="16"/>
      <c r="F40" s="257"/>
      <c r="G40" s="224"/>
      <c r="H40" s="224"/>
      <c r="I40" s="224"/>
      <c r="J40" s="224"/>
      <c r="K40" s="224"/>
      <c r="L40" s="224"/>
      <c r="M40" s="220"/>
      <c r="N40" s="220"/>
      <c r="O40" s="220"/>
      <c r="P40" s="220"/>
      <c r="Q40" s="220"/>
      <c r="R40" s="220"/>
      <c r="S40" s="220"/>
    </row>
    <row r="41" spans="1:19" ht="12.75" customHeight="1" hidden="1">
      <c r="A41" s="19"/>
      <c r="B41" s="54"/>
      <c r="C41" s="54"/>
      <c r="D41" s="54"/>
      <c r="E41" s="16"/>
      <c r="F41" s="257"/>
      <c r="G41" s="224"/>
      <c r="H41" s="224"/>
      <c r="I41" s="224"/>
      <c r="J41" s="224"/>
      <c r="K41" s="224"/>
      <c r="L41" s="224"/>
      <c r="M41" s="220"/>
      <c r="N41" s="220"/>
      <c r="O41" s="220"/>
      <c r="P41" s="220"/>
      <c r="Q41" s="220"/>
      <c r="R41" s="220"/>
      <c r="S41" s="220"/>
    </row>
    <row r="42" spans="1:19" ht="14.25" customHeight="1">
      <c r="A42" s="19"/>
      <c r="B42" s="54"/>
      <c r="C42" s="54"/>
      <c r="D42" s="54"/>
      <c r="E42" s="16"/>
      <c r="F42" s="257"/>
      <c r="G42" s="224"/>
      <c r="H42" s="224"/>
      <c r="I42" s="224"/>
      <c r="J42" s="224"/>
      <c r="K42" s="224"/>
      <c r="L42" s="224"/>
      <c r="M42" s="220"/>
      <c r="N42" s="220"/>
      <c r="O42" s="220"/>
      <c r="P42" s="220"/>
      <c r="Q42" s="220"/>
      <c r="R42" s="220"/>
      <c r="S42" s="220"/>
    </row>
    <row r="43" spans="1:19" ht="30.75" customHeight="1">
      <c r="A43" s="19" t="s">
        <v>254</v>
      </c>
      <c r="B43" s="54">
        <v>23728000</v>
      </c>
      <c r="C43" s="54">
        <v>0</v>
      </c>
      <c r="D43" s="54">
        <v>0</v>
      </c>
      <c r="E43" s="16">
        <f>+D43+C43+B43</f>
        <v>23728000</v>
      </c>
      <c r="F43" s="257"/>
      <c r="G43" s="224"/>
      <c r="H43" s="224"/>
      <c r="I43" s="224"/>
      <c r="J43" s="224"/>
      <c r="K43" s="224"/>
      <c r="L43" s="224"/>
      <c r="M43" s="220"/>
      <c r="N43" s="220"/>
      <c r="O43" s="220"/>
      <c r="P43" s="220"/>
      <c r="Q43" s="220"/>
      <c r="R43" s="220"/>
      <c r="S43" s="220"/>
    </row>
    <row r="44" spans="1:19" ht="30.75" customHeight="1">
      <c r="A44" s="19"/>
      <c r="B44" s="54"/>
      <c r="C44" s="54"/>
      <c r="D44" s="54"/>
      <c r="E44" s="16"/>
      <c r="F44" s="257"/>
      <c r="G44" s="224"/>
      <c r="H44" s="224"/>
      <c r="I44" s="224"/>
      <c r="J44" s="224"/>
      <c r="K44" s="224"/>
      <c r="L44" s="224"/>
      <c r="M44" s="220"/>
      <c r="N44" s="220"/>
      <c r="O44" s="220"/>
      <c r="P44" s="220"/>
      <c r="Q44" s="220"/>
      <c r="R44" s="220"/>
      <c r="S44" s="220"/>
    </row>
    <row r="45" spans="1:19" ht="12.75" customHeight="1" hidden="1">
      <c r="A45" s="19" t="s">
        <v>255</v>
      </c>
      <c r="B45" s="54">
        <v>0</v>
      </c>
      <c r="C45" s="54">
        <v>0</v>
      </c>
      <c r="D45" s="54">
        <v>0</v>
      </c>
      <c r="E45" s="16">
        <f>+D45+C45+B45</f>
        <v>0</v>
      </c>
      <c r="F45" s="257"/>
      <c r="G45" s="224"/>
      <c r="H45" s="224"/>
      <c r="I45" s="224"/>
      <c r="J45" s="224"/>
      <c r="K45" s="224"/>
      <c r="L45" s="224"/>
      <c r="M45" s="220"/>
      <c r="N45" s="220"/>
      <c r="O45" s="220"/>
      <c r="P45" s="220"/>
      <c r="Q45" s="220"/>
      <c r="R45" s="220"/>
      <c r="S45" s="220"/>
    </row>
    <row r="46" spans="1:19" ht="30.75" customHeight="1">
      <c r="A46" s="19"/>
      <c r="B46" s="54"/>
      <c r="C46" s="54"/>
      <c r="D46" s="54"/>
      <c r="E46" s="16"/>
      <c r="F46" s="257"/>
      <c r="G46" s="224"/>
      <c r="H46" s="224"/>
      <c r="I46" s="224"/>
      <c r="J46" s="224"/>
      <c r="K46" s="224"/>
      <c r="L46" s="224"/>
      <c r="M46" s="220"/>
      <c r="N46" s="220"/>
      <c r="O46" s="220"/>
      <c r="P46" s="220"/>
      <c r="Q46" s="220"/>
      <c r="R46" s="220"/>
      <c r="S46" s="220"/>
    </row>
    <row r="47" spans="1:19" ht="30.75" customHeight="1">
      <c r="A47" s="33" t="s">
        <v>6</v>
      </c>
      <c r="B47" s="80">
        <f>B14+B43</f>
        <v>4669391000</v>
      </c>
      <c r="C47" s="80">
        <f>C14</f>
        <v>350000</v>
      </c>
      <c r="D47" s="80">
        <f>D14</f>
        <v>0</v>
      </c>
      <c r="E47" s="21">
        <f>D47+C47+B47</f>
        <v>4669741000</v>
      </c>
      <c r="F47" s="223"/>
      <c r="G47" s="224"/>
      <c r="H47" s="224"/>
      <c r="I47" s="224"/>
      <c r="J47" s="224"/>
      <c r="K47" s="224"/>
      <c r="L47" s="224"/>
      <c r="M47" s="220"/>
      <c r="N47" s="220"/>
      <c r="O47" s="220"/>
      <c r="P47" s="220"/>
      <c r="Q47" s="220"/>
      <c r="R47" s="220"/>
      <c r="S47" s="220"/>
    </row>
    <row r="48" spans="1:19" ht="30.75" customHeight="1">
      <c r="A48" s="260"/>
      <c r="B48" s="99"/>
      <c r="C48" s="99"/>
      <c r="D48" s="99"/>
      <c r="E48" s="24"/>
      <c r="F48" s="223"/>
      <c r="G48" s="224"/>
      <c r="H48" s="224"/>
      <c r="I48" s="224"/>
      <c r="J48" s="224"/>
      <c r="K48" s="224"/>
      <c r="L48" s="224"/>
      <c r="M48" s="220"/>
      <c r="N48" s="220"/>
      <c r="O48" s="220"/>
      <c r="P48" s="220"/>
      <c r="Q48" s="220"/>
      <c r="R48" s="220"/>
      <c r="S48" s="220"/>
    </row>
    <row r="49" spans="1:19" ht="12.75">
      <c r="A49" s="225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0"/>
      <c r="N49" s="220"/>
      <c r="O49" s="220"/>
      <c r="P49" s="220"/>
      <c r="Q49" s="220"/>
      <c r="R49" s="220"/>
      <c r="S49" s="220"/>
    </row>
    <row r="50" spans="1:19" ht="12.75">
      <c r="A50" s="225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0"/>
      <c r="N50" s="220"/>
      <c r="O50" s="220"/>
      <c r="P50" s="220"/>
      <c r="Q50" s="220"/>
      <c r="R50" s="220"/>
      <c r="S50" s="220"/>
    </row>
    <row r="51" spans="1:19" ht="12.75">
      <c r="A51" s="225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0"/>
      <c r="N51" s="220"/>
      <c r="O51" s="220"/>
      <c r="P51" s="220"/>
      <c r="Q51" s="220"/>
      <c r="R51" s="220"/>
      <c r="S51" s="220"/>
    </row>
    <row r="52" spans="1:19" ht="12.75">
      <c r="A52" s="1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0"/>
      <c r="N52" s="220"/>
      <c r="O52" s="220"/>
      <c r="P52" s="220"/>
      <c r="Q52" s="220"/>
      <c r="R52" s="220"/>
      <c r="S52" s="220"/>
    </row>
    <row r="53" spans="1:19" ht="12.75">
      <c r="A53" s="225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0"/>
      <c r="N53" s="220"/>
      <c r="O53" s="220"/>
      <c r="P53" s="220"/>
      <c r="Q53" s="220"/>
      <c r="R53" s="220"/>
      <c r="S53" s="220"/>
    </row>
    <row r="54" spans="1:19" ht="12.75">
      <c r="A54" s="225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0"/>
      <c r="N54" s="220"/>
      <c r="O54" s="220"/>
      <c r="P54" s="220"/>
      <c r="Q54" s="220"/>
      <c r="R54" s="220"/>
      <c r="S54" s="220"/>
    </row>
    <row r="55" spans="1:19" ht="12.75">
      <c r="A55" s="225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0"/>
      <c r="N55" s="220"/>
      <c r="O55" s="220"/>
      <c r="P55" s="220"/>
      <c r="Q55" s="220"/>
      <c r="R55" s="220"/>
      <c r="S55" s="220"/>
    </row>
    <row r="56" spans="1:19" ht="12.75">
      <c r="A56" s="225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0"/>
      <c r="N56" s="220"/>
      <c r="O56" s="220"/>
      <c r="P56" s="220"/>
      <c r="Q56" s="220"/>
      <c r="R56" s="220"/>
      <c r="S56" s="220"/>
    </row>
    <row r="57" spans="1:19" ht="12.75">
      <c r="A57" s="225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0"/>
      <c r="N57" s="220"/>
      <c r="O57" s="220"/>
      <c r="P57" s="220"/>
      <c r="Q57" s="220"/>
      <c r="R57" s="220"/>
      <c r="S57" s="220"/>
    </row>
    <row r="58" spans="1:19" ht="12.75">
      <c r="A58" s="225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0"/>
      <c r="N58" s="220"/>
      <c r="O58" s="220"/>
      <c r="P58" s="220"/>
      <c r="Q58" s="220"/>
      <c r="R58" s="220"/>
      <c r="S58" s="220"/>
    </row>
    <row r="59" spans="1:19" ht="12.75">
      <c r="A59" s="225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0"/>
      <c r="N59" s="220"/>
      <c r="O59" s="220"/>
      <c r="P59" s="220"/>
      <c r="Q59" s="220"/>
      <c r="R59" s="220"/>
      <c r="S59" s="220"/>
    </row>
    <row r="60" spans="1:19" ht="12.75">
      <c r="A60" s="225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0"/>
      <c r="N60" s="220"/>
      <c r="O60" s="220"/>
      <c r="P60" s="220"/>
      <c r="Q60" s="220"/>
      <c r="R60" s="220"/>
      <c r="S60" s="220"/>
    </row>
    <row r="61" spans="1:19" ht="12.75">
      <c r="A61" s="225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0"/>
      <c r="N61" s="220"/>
      <c r="O61" s="220"/>
      <c r="P61" s="220"/>
      <c r="Q61" s="220"/>
      <c r="R61" s="220"/>
      <c r="S61" s="220"/>
    </row>
    <row r="62" spans="1:19" ht="12.75">
      <c r="A62" s="225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0"/>
      <c r="N62" s="220"/>
      <c r="O62" s="220"/>
      <c r="P62" s="220"/>
      <c r="Q62" s="220"/>
      <c r="R62" s="220"/>
      <c r="S62" s="220"/>
    </row>
    <row r="63" spans="1:19" ht="12.75">
      <c r="A63" s="225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0"/>
      <c r="N63" s="220"/>
      <c r="O63" s="220"/>
      <c r="P63" s="220"/>
      <c r="Q63" s="220"/>
      <c r="R63" s="220"/>
      <c r="S63" s="220"/>
    </row>
    <row r="64" spans="1:19" ht="12.75">
      <c r="A64" s="225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0"/>
      <c r="N64" s="220"/>
      <c r="O64" s="220"/>
      <c r="P64" s="220"/>
      <c r="Q64" s="220"/>
      <c r="R64" s="220"/>
      <c r="S64" s="220"/>
    </row>
    <row r="65" spans="1:19" ht="12.75">
      <c r="A65" s="225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0"/>
      <c r="N65" s="220"/>
      <c r="O65" s="220"/>
      <c r="P65" s="220"/>
      <c r="Q65" s="220"/>
      <c r="R65" s="220"/>
      <c r="S65" s="220"/>
    </row>
    <row r="66" spans="1:19" ht="12.75">
      <c r="A66" s="225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0"/>
      <c r="N66" s="220"/>
      <c r="O66" s="220"/>
      <c r="P66" s="220"/>
      <c r="Q66" s="220"/>
      <c r="R66" s="220"/>
      <c r="S66" s="220"/>
    </row>
    <row r="67" spans="1:19" ht="12.75">
      <c r="A67" s="225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0"/>
      <c r="N67" s="220"/>
      <c r="O67" s="220"/>
      <c r="P67" s="220"/>
      <c r="Q67" s="220"/>
      <c r="R67" s="220"/>
      <c r="S67" s="220"/>
    </row>
    <row r="68" spans="1:19" ht="12.75">
      <c r="A68" s="225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0"/>
      <c r="N68" s="220"/>
      <c r="O68" s="220"/>
      <c r="P68" s="220"/>
      <c r="Q68" s="220"/>
      <c r="R68" s="220"/>
      <c r="S68" s="220"/>
    </row>
    <row r="69" spans="1:19" ht="12.75">
      <c r="A69" s="225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0"/>
      <c r="N69" s="220"/>
      <c r="O69" s="220"/>
      <c r="P69" s="220"/>
      <c r="Q69" s="220"/>
      <c r="R69" s="220"/>
      <c r="S69" s="220"/>
    </row>
    <row r="70" spans="1:19" ht="12.75">
      <c r="A70" s="225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0"/>
      <c r="N70" s="220"/>
      <c r="O70" s="220"/>
      <c r="P70" s="220"/>
      <c r="Q70" s="220"/>
      <c r="R70" s="220"/>
      <c r="S70" s="220"/>
    </row>
    <row r="71" spans="1:12" ht="12.75">
      <c r="A71" s="22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</row>
    <row r="72" spans="1:12" ht="12.75">
      <c r="A72" s="225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</row>
    <row r="73" spans="1:12" ht="12.75">
      <c r="A73" s="225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</row>
    <row r="74" spans="1:12" ht="12.75">
      <c r="A74" s="225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ht="12.75">
      <c r="A75" s="225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</sheetData>
  <sheetProtection selectLockedCells="1" selectUnlockedCells="1"/>
  <mergeCells count="3">
    <mergeCell ref="A7:E7"/>
    <mergeCell ref="A8:E8"/>
    <mergeCell ref="A10:E10"/>
  </mergeCells>
  <printOptions/>
  <pageMargins left="0.9840277777777777" right="0.7479166666666667" top="2.0076388888888888" bottom="0.9840277777777777" header="0.5118055555555555" footer="0.5118055555555555"/>
  <pageSetup fitToHeight="1" fitToWidth="1" horizontalDpi="300" verticalDpi="3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8"/>
  <sheetViews>
    <sheetView showGridLines="0" showZeros="0" workbookViewId="0" topLeftCell="B7">
      <selection activeCell="G13" sqref="G13"/>
    </sheetView>
  </sheetViews>
  <sheetFormatPr defaultColWidth="11.421875" defaultRowHeight="12.75"/>
  <cols>
    <col min="1" max="1" width="34.28125" style="208" customWidth="1"/>
    <col min="2" max="5" width="22.8515625" style="107" customWidth="1"/>
    <col min="6" max="26" width="17.28125" style="107" customWidth="1"/>
    <col min="27" max="16384" width="11.57421875" style="107" customWidth="1"/>
  </cols>
  <sheetData>
    <row r="2" ht="12.75">
      <c r="D2" s="107" t="s">
        <v>33</v>
      </c>
    </row>
    <row r="3" ht="12.75">
      <c r="D3" s="107" t="s">
        <v>225</v>
      </c>
    </row>
    <row r="4" ht="12.75">
      <c r="D4"/>
    </row>
    <row r="5" ht="12.75">
      <c r="D5"/>
    </row>
    <row r="6" spans="1:5" ht="18.75" customHeight="1">
      <c r="A6" s="281" t="s">
        <v>16</v>
      </c>
      <c r="B6" s="281"/>
      <c r="C6" s="281"/>
      <c r="D6" s="281"/>
      <c r="E6" s="281"/>
    </row>
    <row r="7" spans="1:5" ht="30.75" customHeight="1">
      <c r="A7" s="281" t="s">
        <v>226</v>
      </c>
      <c r="B7" s="281"/>
      <c r="C7" s="281"/>
      <c r="D7" s="281"/>
      <c r="E7" s="281"/>
    </row>
    <row r="8" spans="1:5" ht="13.5" customHeight="1">
      <c r="A8" s="212"/>
      <c r="B8" s="212"/>
      <c r="C8" s="212"/>
      <c r="D8" s="212"/>
      <c r="E8" s="212"/>
    </row>
    <row r="9" spans="1:5" ht="18.75" customHeight="1">
      <c r="A9" s="282" t="s">
        <v>256</v>
      </c>
      <c r="B9" s="282"/>
      <c r="C9" s="282"/>
      <c r="D9" s="282"/>
      <c r="E9" s="282"/>
    </row>
    <row r="10" spans="1:5" ht="21" customHeight="1">
      <c r="A10" s="158" t="s">
        <v>257</v>
      </c>
      <c r="B10" s="252"/>
      <c r="C10" s="252"/>
      <c r="D10" s="252"/>
      <c r="E10" s="252"/>
    </row>
    <row r="12" spans="1:7" s="213" customFormat="1" ht="48" customHeight="1">
      <c r="A12" s="253" t="s">
        <v>258</v>
      </c>
      <c r="B12" s="189" t="s">
        <v>200</v>
      </c>
      <c r="C12" s="254" t="s">
        <v>201</v>
      </c>
      <c r="D12" s="189" t="s">
        <v>202</v>
      </c>
      <c r="E12" s="189" t="s">
        <v>6</v>
      </c>
      <c r="F12" s="209"/>
      <c r="G12" s="212"/>
    </row>
    <row r="13" spans="1:19" ht="30.75" customHeight="1">
      <c r="A13" s="261" t="s">
        <v>230</v>
      </c>
      <c r="B13" s="262">
        <f>SUM(B14:B34)</f>
        <v>1609332000</v>
      </c>
      <c r="C13" s="262">
        <f>SUM(C14:C34)</f>
        <v>26070000</v>
      </c>
      <c r="D13" s="263">
        <f>SUM(D14:D34)</f>
        <v>0</v>
      </c>
      <c r="E13" s="264">
        <f>B13+C13+D13</f>
        <v>1635402000</v>
      </c>
      <c r="F13" s="257"/>
      <c r="G13" s="224"/>
      <c r="H13" s="224"/>
      <c r="I13" s="224"/>
      <c r="J13" s="224"/>
      <c r="K13" s="224"/>
      <c r="L13" s="224"/>
      <c r="M13" s="220"/>
      <c r="N13" s="220"/>
      <c r="O13" s="220"/>
      <c r="P13" s="220"/>
      <c r="Q13" s="220"/>
      <c r="R13" s="220"/>
      <c r="S13" s="220"/>
    </row>
    <row r="14" spans="1:19" ht="30.75" customHeight="1">
      <c r="A14" s="258" t="s">
        <v>231</v>
      </c>
      <c r="B14" s="54">
        <v>4988000</v>
      </c>
      <c r="C14" s="54"/>
      <c r="D14" s="64"/>
      <c r="E14" s="64">
        <f>B14+C14+D14</f>
        <v>4988000</v>
      </c>
      <c r="F14" s="257"/>
      <c r="G14" s="224"/>
      <c r="H14" s="224"/>
      <c r="I14" s="224"/>
      <c r="J14" s="224"/>
      <c r="K14" s="224"/>
      <c r="L14" s="224"/>
      <c r="M14" s="220"/>
      <c r="N14" s="220"/>
      <c r="O14" s="220"/>
      <c r="P14" s="220"/>
      <c r="Q14" s="220"/>
      <c r="R14" s="220"/>
      <c r="S14" s="220"/>
    </row>
    <row r="15" spans="1:19" ht="30.75" customHeight="1">
      <c r="A15" s="258" t="s">
        <v>232</v>
      </c>
      <c r="B15" s="54">
        <v>8624000</v>
      </c>
      <c r="C15" s="54"/>
      <c r="D15" s="64"/>
      <c r="E15" s="64">
        <f aca="true" t="shared" si="0" ref="E15:E36">+D15+C15+B15</f>
        <v>8624000</v>
      </c>
      <c r="F15" s="257"/>
      <c r="G15" s="224"/>
      <c r="H15" s="224"/>
      <c r="I15" s="224"/>
      <c r="J15" s="224"/>
      <c r="K15" s="224"/>
      <c r="L15" s="224"/>
      <c r="M15" s="220"/>
      <c r="N15" s="220"/>
      <c r="O15" s="220"/>
      <c r="P15" s="220"/>
      <c r="Q15" s="220"/>
      <c r="R15" s="220"/>
      <c r="S15" s="220"/>
    </row>
    <row r="16" spans="1:19" ht="30.75" customHeight="1">
      <c r="A16" s="258" t="s">
        <v>233</v>
      </c>
      <c r="B16" s="54">
        <v>29546000</v>
      </c>
      <c r="C16" s="54"/>
      <c r="D16" s="64"/>
      <c r="E16" s="64">
        <f t="shared" si="0"/>
        <v>29546000</v>
      </c>
      <c r="F16" s="257"/>
      <c r="G16" s="224"/>
      <c r="H16" s="224"/>
      <c r="I16" s="224"/>
      <c r="J16" s="224"/>
      <c r="K16" s="224"/>
      <c r="L16" s="224"/>
      <c r="M16" s="220"/>
      <c r="N16" s="220"/>
      <c r="O16" s="220"/>
      <c r="P16" s="220"/>
      <c r="Q16" s="220"/>
      <c r="R16" s="220"/>
      <c r="S16" s="220"/>
    </row>
    <row r="17" spans="1:19" ht="30.75" customHeight="1">
      <c r="A17" s="258" t="s">
        <v>234</v>
      </c>
      <c r="B17" s="54">
        <v>7931000</v>
      </c>
      <c r="C17" s="54"/>
      <c r="D17" s="64"/>
      <c r="E17" s="64">
        <f t="shared" si="0"/>
        <v>7931000</v>
      </c>
      <c r="F17" s="257"/>
      <c r="G17" s="224"/>
      <c r="H17" s="224"/>
      <c r="I17" s="224"/>
      <c r="J17" s="224"/>
      <c r="K17" s="224"/>
      <c r="L17" s="224"/>
      <c r="M17" s="220"/>
      <c r="N17" s="220"/>
      <c r="O17" s="220"/>
      <c r="P17" s="220"/>
      <c r="Q17" s="220"/>
      <c r="R17" s="220"/>
      <c r="S17" s="220"/>
    </row>
    <row r="18" spans="1:19" ht="30.75" customHeight="1">
      <c r="A18" s="258" t="s">
        <v>235</v>
      </c>
      <c r="B18" s="54">
        <v>409000</v>
      </c>
      <c r="C18" s="54"/>
      <c r="D18" s="64"/>
      <c r="E18" s="64">
        <f t="shared" si="0"/>
        <v>409000</v>
      </c>
      <c r="F18" s="257"/>
      <c r="G18" s="224"/>
      <c r="H18" s="224"/>
      <c r="I18" s="224"/>
      <c r="J18" s="224"/>
      <c r="K18" s="224"/>
      <c r="L18" s="224"/>
      <c r="M18" s="220"/>
      <c r="N18" s="220"/>
      <c r="O18" s="220"/>
      <c r="P18" s="220"/>
      <c r="Q18" s="220"/>
      <c r="R18" s="220"/>
      <c r="S18" s="220"/>
    </row>
    <row r="19" spans="1:19" ht="30.75" customHeight="1">
      <c r="A19" s="258" t="s">
        <v>236</v>
      </c>
      <c r="B19" s="54">
        <v>21914000</v>
      </c>
      <c r="C19" s="54"/>
      <c r="D19" s="64"/>
      <c r="E19" s="64">
        <f t="shared" si="0"/>
        <v>21914000</v>
      </c>
      <c r="F19" s="257"/>
      <c r="G19" s="224"/>
      <c r="H19" s="224"/>
      <c r="I19" s="224"/>
      <c r="J19" s="224"/>
      <c r="K19" s="224"/>
      <c r="L19" s="224"/>
      <c r="M19" s="220"/>
      <c r="N19" s="220"/>
      <c r="O19" s="220"/>
      <c r="P19" s="220"/>
      <c r="Q19" s="220"/>
      <c r="R19" s="220"/>
      <c r="S19" s="220"/>
    </row>
    <row r="20" spans="1:19" ht="30.75" customHeight="1">
      <c r="A20" s="258" t="s">
        <v>237</v>
      </c>
      <c r="B20" s="54">
        <v>33386000</v>
      </c>
      <c r="C20" s="54"/>
      <c r="D20" s="64"/>
      <c r="E20" s="64">
        <f t="shared" si="0"/>
        <v>33386000</v>
      </c>
      <c r="F20" s="257"/>
      <c r="G20" s="224"/>
      <c r="H20" s="224"/>
      <c r="I20" s="224"/>
      <c r="J20" s="224"/>
      <c r="K20" s="224"/>
      <c r="L20" s="224"/>
      <c r="M20" s="220"/>
      <c r="N20" s="220"/>
      <c r="O20" s="220"/>
      <c r="P20" s="220"/>
      <c r="Q20" s="220"/>
      <c r="R20" s="220"/>
      <c r="S20" s="220"/>
    </row>
    <row r="21" spans="1:19" ht="30.75" customHeight="1">
      <c r="A21" s="258" t="s">
        <v>238</v>
      </c>
      <c r="B21" s="54">
        <v>13074000</v>
      </c>
      <c r="C21" s="54"/>
      <c r="D21" s="64"/>
      <c r="E21" s="64">
        <f t="shared" si="0"/>
        <v>13074000</v>
      </c>
      <c r="F21" s="257"/>
      <c r="G21" s="224"/>
      <c r="H21" s="224"/>
      <c r="I21" s="224"/>
      <c r="J21" s="224"/>
      <c r="K21" s="224"/>
      <c r="L21" s="224"/>
      <c r="M21" s="220"/>
      <c r="N21" s="220"/>
      <c r="O21" s="220"/>
      <c r="P21" s="220"/>
      <c r="Q21" s="220"/>
      <c r="R21" s="220"/>
      <c r="S21" s="220"/>
    </row>
    <row r="22" spans="1:19" ht="30.75" customHeight="1">
      <c r="A22" s="258" t="s">
        <v>239</v>
      </c>
      <c r="B22" s="54">
        <v>354470000</v>
      </c>
      <c r="C22" s="54">
        <v>7500000</v>
      </c>
      <c r="D22" s="64"/>
      <c r="E22" s="64">
        <f t="shared" si="0"/>
        <v>361970000</v>
      </c>
      <c r="F22" s="257"/>
      <c r="G22" s="224"/>
      <c r="H22" s="224"/>
      <c r="I22" s="224"/>
      <c r="J22" s="224"/>
      <c r="K22" s="224"/>
      <c r="L22" s="224"/>
      <c r="M22" s="220"/>
      <c r="N22" s="220"/>
      <c r="O22" s="220"/>
      <c r="P22" s="220"/>
      <c r="Q22" s="220"/>
      <c r="R22" s="220"/>
      <c r="S22" s="220"/>
    </row>
    <row r="23" spans="1:19" ht="30.75" customHeight="1">
      <c r="A23" s="258" t="s">
        <v>240</v>
      </c>
      <c r="B23" s="54">
        <v>12764000</v>
      </c>
      <c r="C23" s="54"/>
      <c r="D23" s="64"/>
      <c r="E23" s="64">
        <f t="shared" si="0"/>
        <v>12764000</v>
      </c>
      <c r="F23" s="257"/>
      <c r="G23" s="224"/>
      <c r="H23" s="224"/>
      <c r="I23" s="224"/>
      <c r="J23" s="224"/>
      <c r="K23" s="224"/>
      <c r="L23" s="224"/>
      <c r="M23" s="220"/>
      <c r="N23" s="220"/>
      <c r="O23" s="220"/>
      <c r="P23" s="220"/>
      <c r="Q23" s="220"/>
      <c r="R23" s="220"/>
      <c r="S23" s="220"/>
    </row>
    <row r="24" spans="1:19" ht="30.75" customHeight="1">
      <c r="A24" s="258" t="s">
        <v>241</v>
      </c>
      <c r="B24" s="54">
        <v>3716000</v>
      </c>
      <c r="C24" s="54"/>
      <c r="D24" s="64"/>
      <c r="E24" s="64">
        <f t="shared" si="0"/>
        <v>3716000</v>
      </c>
      <c r="F24" s="257"/>
      <c r="G24" s="224"/>
      <c r="H24" s="224"/>
      <c r="I24" s="224"/>
      <c r="J24" s="224"/>
      <c r="K24" s="224"/>
      <c r="L24" s="224"/>
      <c r="M24" s="220"/>
      <c r="N24" s="220"/>
      <c r="O24" s="220"/>
      <c r="P24" s="220"/>
      <c r="Q24" s="220"/>
      <c r="R24" s="220"/>
      <c r="S24" s="220"/>
    </row>
    <row r="25" spans="1:19" ht="30.75" customHeight="1">
      <c r="A25" s="258" t="s">
        <v>242</v>
      </c>
      <c r="B25" s="54">
        <v>278274000</v>
      </c>
      <c r="C25" s="54">
        <v>8000000</v>
      </c>
      <c r="D25" s="64"/>
      <c r="E25" s="64">
        <f t="shared" si="0"/>
        <v>286274000</v>
      </c>
      <c r="F25" s="257"/>
      <c r="G25" s="224"/>
      <c r="H25" s="224"/>
      <c r="I25" s="224"/>
      <c r="J25" s="224"/>
      <c r="K25" s="224"/>
      <c r="L25" s="224"/>
      <c r="M25" s="220"/>
      <c r="N25" s="220"/>
      <c r="O25" s="220"/>
      <c r="P25" s="220"/>
      <c r="Q25" s="220"/>
      <c r="R25" s="220"/>
      <c r="S25" s="220"/>
    </row>
    <row r="26" spans="1:19" ht="30.75" customHeight="1">
      <c r="A26" s="258" t="s">
        <v>243</v>
      </c>
      <c r="B26" s="54">
        <v>9109000</v>
      </c>
      <c r="C26" s="54"/>
      <c r="D26" s="64"/>
      <c r="E26" s="64">
        <f t="shared" si="0"/>
        <v>9109000</v>
      </c>
      <c r="F26" s="257"/>
      <c r="G26" s="224"/>
      <c r="H26" s="224"/>
      <c r="I26" s="224"/>
      <c r="J26" s="224"/>
      <c r="K26" s="224"/>
      <c r="L26" s="224"/>
      <c r="M26" s="220"/>
      <c r="N26" s="220"/>
      <c r="O26" s="220"/>
      <c r="P26" s="220"/>
      <c r="Q26" s="220"/>
      <c r="R26" s="220"/>
      <c r="S26" s="220"/>
    </row>
    <row r="27" spans="1:19" ht="30.75" customHeight="1">
      <c r="A27" s="258" t="s">
        <v>244</v>
      </c>
      <c r="B27" s="54">
        <v>1440000</v>
      </c>
      <c r="C27" s="54"/>
      <c r="D27" s="64"/>
      <c r="E27" s="64">
        <f t="shared" si="0"/>
        <v>1440000</v>
      </c>
      <c r="F27" s="257"/>
      <c r="G27" s="224"/>
      <c r="H27" s="224"/>
      <c r="I27" s="224"/>
      <c r="J27" s="224"/>
      <c r="K27" s="224"/>
      <c r="L27" s="224"/>
      <c r="M27" s="220"/>
      <c r="N27" s="220"/>
      <c r="O27" s="220"/>
      <c r="P27" s="220"/>
      <c r="Q27" s="220"/>
      <c r="R27" s="220"/>
      <c r="S27" s="220"/>
    </row>
    <row r="28" spans="1:19" ht="30.75" customHeight="1">
      <c r="A28" s="258" t="s">
        <v>245</v>
      </c>
      <c r="B28" s="54">
        <v>9466000</v>
      </c>
      <c r="C28" s="54"/>
      <c r="D28" s="64"/>
      <c r="E28" s="64">
        <f t="shared" si="0"/>
        <v>9466000</v>
      </c>
      <c r="F28" s="257"/>
      <c r="G28" s="224"/>
      <c r="H28" s="224"/>
      <c r="I28" s="224"/>
      <c r="J28" s="224"/>
      <c r="K28" s="224"/>
      <c r="L28" s="224"/>
      <c r="M28" s="220"/>
      <c r="N28" s="220"/>
      <c r="O28" s="220"/>
      <c r="P28" s="220"/>
      <c r="Q28" s="220"/>
      <c r="R28" s="220"/>
      <c r="S28" s="220"/>
    </row>
    <row r="29" spans="1:19" ht="30.75" customHeight="1">
      <c r="A29" s="258" t="s">
        <v>246</v>
      </c>
      <c r="B29" s="54">
        <v>8733000</v>
      </c>
      <c r="C29" s="54"/>
      <c r="D29" s="64"/>
      <c r="E29" s="64">
        <f t="shared" si="0"/>
        <v>8733000</v>
      </c>
      <c r="F29" s="257"/>
      <c r="G29" s="224"/>
      <c r="H29" s="224"/>
      <c r="I29" s="224"/>
      <c r="J29" s="224"/>
      <c r="K29" s="224"/>
      <c r="L29" s="224"/>
      <c r="M29" s="220"/>
      <c r="N29" s="220"/>
      <c r="O29" s="220"/>
      <c r="P29" s="220"/>
      <c r="Q29" s="220"/>
      <c r="R29" s="220"/>
      <c r="S29" s="220"/>
    </row>
    <row r="30" spans="1:19" ht="30.75" customHeight="1">
      <c r="A30" s="258" t="s">
        <v>247</v>
      </c>
      <c r="B30" s="54">
        <v>13095000</v>
      </c>
      <c r="C30" s="54"/>
      <c r="D30" s="64"/>
      <c r="E30" s="64">
        <f t="shared" si="0"/>
        <v>13095000</v>
      </c>
      <c r="F30" s="257"/>
      <c r="G30" s="224"/>
      <c r="H30" s="224"/>
      <c r="I30" s="224"/>
      <c r="J30" s="224"/>
      <c r="K30" s="224"/>
      <c r="L30" s="224"/>
      <c r="M30" s="220"/>
      <c r="N30" s="220"/>
      <c r="O30" s="220"/>
      <c r="P30" s="220"/>
      <c r="Q30" s="220"/>
      <c r="R30" s="220"/>
      <c r="S30" s="220"/>
    </row>
    <row r="31" spans="1:19" ht="30.75" customHeight="1">
      <c r="A31" s="258" t="s">
        <v>248</v>
      </c>
      <c r="B31" s="54">
        <v>11672000</v>
      </c>
      <c r="C31" s="54"/>
      <c r="D31" s="64"/>
      <c r="E31" s="64">
        <f t="shared" si="0"/>
        <v>11672000</v>
      </c>
      <c r="F31" s="257"/>
      <c r="G31" s="224"/>
      <c r="H31" s="224"/>
      <c r="I31" s="224"/>
      <c r="J31" s="224"/>
      <c r="K31" s="224"/>
      <c r="L31" s="224"/>
      <c r="M31" s="220"/>
      <c r="N31" s="220"/>
      <c r="O31" s="220"/>
      <c r="P31" s="220"/>
      <c r="Q31" s="220"/>
      <c r="R31" s="220"/>
      <c r="S31" s="220"/>
    </row>
    <row r="32" spans="1:19" ht="30.75" customHeight="1">
      <c r="A32" s="258" t="s">
        <v>249</v>
      </c>
      <c r="B32" s="54">
        <v>7526000</v>
      </c>
      <c r="C32" s="54"/>
      <c r="D32" s="64"/>
      <c r="E32" s="64">
        <f t="shared" si="0"/>
        <v>7526000</v>
      </c>
      <c r="F32" s="257"/>
      <c r="G32" s="224"/>
      <c r="H32" s="224"/>
      <c r="I32" s="224"/>
      <c r="J32" s="224"/>
      <c r="K32" s="224"/>
      <c r="L32" s="224"/>
      <c r="M32" s="220"/>
      <c r="N32" s="220"/>
      <c r="O32" s="220"/>
      <c r="P32" s="220"/>
      <c r="Q32" s="220"/>
      <c r="R32" s="220"/>
      <c r="S32" s="220"/>
    </row>
    <row r="33" spans="1:19" ht="30.75" customHeight="1" hidden="1">
      <c r="A33" s="258" t="s">
        <v>259</v>
      </c>
      <c r="B33" s="54"/>
      <c r="C33" s="54"/>
      <c r="D33" s="64"/>
      <c r="E33" s="64">
        <f t="shared" si="0"/>
        <v>0</v>
      </c>
      <c r="F33" s="257"/>
      <c r="G33" s="224"/>
      <c r="H33" s="224"/>
      <c r="I33" s="224"/>
      <c r="J33" s="224"/>
      <c r="K33" s="224"/>
      <c r="L33" s="224"/>
      <c r="M33" s="220"/>
      <c r="N33" s="220"/>
      <c r="O33" s="220"/>
      <c r="P33" s="220"/>
      <c r="Q33" s="220"/>
      <c r="R33" s="220"/>
      <c r="S33" s="220"/>
    </row>
    <row r="34" spans="1:19" ht="30.75" customHeight="1">
      <c r="A34" s="258" t="s">
        <v>251</v>
      </c>
      <c r="B34" s="54">
        <v>779195000</v>
      </c>
      <c r="C34" s="54">
        <v>10570000</v>
      </c>
      <c r="D34" s="64"/>
      <c r="E34" s="64">
        <f t="shared" si="0"/>
        <v>789765000</v>
      </c>
      <c r="F34" s="257"/>
      <c r="G34" s="224"/>
      <c r="H34" s="224"/>
      <c r="I34" s="224"/>
      <c r="J34" s="224"/>
      <c r="K34" s="224"/>
      <c r="L34" s="224"/>
      <c r="M34" s="220"/>
      <c r="N34" s="220"/>
      <c r="O34" s="220"/>
      <c r="P34" s="220"/>
      <c r="Q34" s="220"/>
      <c r="R34" s="220"/>
      <c r="S34" s="220"/>
    </row>
    <row r="35" spans="1:19" ht="30.75" customHeight="1">
      <c r="A35" s="258"/>
      <c r="B35" s="54"/>
      <c r="C35" s="54"/>
      <c r="D35" s="64"/>
      <c r="E35" s="64"/>
      <c r="F35" s="257"/>
      <c r="G35" s="224"/>
      <c r="H35" s="224"/>
      <c r="I35" s="224"/>
      <c r="J35" s="224"/>
      <c r="K35" s="224"/>
      <c r="L35" s="224"/>
      <c r="M35" s="220"/>
      <c r="N35" s="220"/>
      <c r="O35" s="220"/>
      <c r="P35" s="220"/>
      <c r="Q35" s="220"/>
      <c r="R35" s="220"/>
      <c r="S35" s="220"/>
    </row>
    <row r="36" spans="1:19" ht="30.75" customHeight="1">
      <c r="A36" s="265" t="s">
        <v>254</v>
      </c>
      <c r="B36" s="54">
        <v>874000</v>
      </c>
      <c r="C36" s="54"/>
      <c r="D36" s="64"/>
      <c r="E36" s="64">
        <f t="shared" si="0"/>
        <v>874000</v>
      </c>
      <c r="F36" s="257"/>
      <c r="G36" s="224"/>
      <c r="H36" s="224"/>
      <c r="I36" s="224"/>
      <c r="J36" s="224"/>
      <c r="K36" s="224"/>
      <c r="L36" s="224"/>
      <c r="M36" s="220"/>
      <c r="N36" s="220"/>
      <c r="O36" s="220"/>
      <c r="P36" s="220"/>
      <c r="Q36" s="220"/>
      <c r="R36" s="220"/>
      <c r="S36" s="220"/>
    </row>
    <row r="37" spans="1:19" ht="30.75" customHeight="1" hidden="1">
      <c r="A37" s="266" t="s">
        <v>255</v>
      </c>
      <c r="B37" s="54"/>
      <c r="C37" s="54"/>
      <c r="D37" s="64"/>
      <c r="E37" s="64">
        <f>+D37+C37+B37</f>
        <v>0</v>
      </c>
      <c r="F37" s="257"/>
      <c r="G37" s="224"/>
      <c r="H37" s="224"/>
      <c r="I37" s="224"/>
      <c r="J37" s="224"/>
      <c r="K37" s="224"/>
      <c r="L37" s="224"/>
      <c r="M37" s="220"/>
      <c r="N37" s="220"/>
      <c r="O37" s="220"/>
      <c r="P37" s="220"/>
      <c r="Q37" s="220"/>
      <c r="R37" s="220"/>
      <c r="S37" s="220"/>
    </row>
    <row r="38" spans="1:19" ht="30.75" customHeight="1">
      <c r="A38" s="266" t="s">
        <v>252</v>
      </c>
      <c r="B38" s="54"/>
      <c r="C38" s="54"/>
      <c r="D38" s="64">
        <v>240000</v>
      </c>
      <c r="E38" s="64">
        <f>+D38+C38+B38</f>
        <v>240000</v>
      </c>
      <c r="F38" s="257"/>
      <c r="G38" s="224"/>
      <c r="H38" s="224"/>
      <c r="I38" s="224"/>
      <c r="J38" s="224"/>
      <c r="K38" s="224"/>
      <c r="L38" s="224"/>
      <c r="M38" s="220"/>
      <c r="N38" s="220"/>
      <c r="O38" s="220"/>
      <c r="P38" s="220"/>
      <c r="Q38" s="220"/>
      <c r="R38" s="220"/>
      <c r="S38" s="220"/>
    </row>
    <row r="39" spans="1:19" ht="30.75" customHeight="1">
      <c r="A39" s="258"/>
      <c r="B39" s="54"/>
      <c r="C39" s="54"/>
      <c r="D39" s="64"/>
      <c r="E39" s="64"/>
      <c r="F39" s="257"/>
      <c r="G39" s="224"/>
      <c r="H39" s="224"/>
      <c r="I39" s="224"/>
      <c r="J39" s="224"/>
      <c r="K39" s="224"/>
      <c r="L39" s="224"/>
      <c r="M39" s="220"/>
      <c r="N39" s="220"/>
      <c r="O39" s="220"/>
      <c r="P39" s="220"/>
      <c r="Q39" s="220"/>
      <c r="R39" s="220"/>
      <c r="S39" s="220"/>
    </row>
    <row r="40" spans="1:19" ht="30.75" customHeight="1">
      <c r="A40" s="33" t="s">
        <v>6</v>
      </c>
      <c r="B40" s="80">
        <f>+B13+B36+B37+B38</f>
        <v>1610206000</v>
      </c>
      <c r="C40" s="80">
        <f>+C13+C36+C37+C38</f>
        <v>26070000</v>
      </c>
      <c r="D40" s="267">
        <f>+D13+D36+D37+D38</f>
        <v>240000</v>
      </c>
      <c r="E40" s="64">
        <f>+D40+C40+B40</f>
        <v>1636516000</v>
      </c>
      <c r="F40" s="223"/>
      <c r="G40" s="224"/>
      <c r="H40" s="224"/>
      <c r="I40" s="224"/>
      <c r="J40" s="224"/>
      <c r="K40" s="224"/>
      <c r="L40" s="224"/>
      <c r="M40" s="220"/>
      <c r="N40" s="220"/>
      <c r="O40" s="220"/>
      <c r="P40" s="220"/>
      <c r="Q40" s="220"/>
      <c r="R40" s="220"/>
      <c r="S40" s="220"/>
    </row>
    <row r="41" spans="1:19" ht="30.75" customHeight="1">
      <c r="A41" s="260"/>
      <c r="B41" s="99"/>
      <c r="C41" s="99"/>
      <c r="D41" s="106"/>
      <c r="E41" s="106"/>
      <c r="F41" s="223"/>
      <c r="G41" s="224"/>
      <c r="H41" s="224"/>
      <c r="I41" s="224"/>
      <c r="J41" s="224"/>
      <c r="K41" s="224"/>
      <c r="L41" s="224"/>
      <c r="M41" s="220"/>
      <c r="N41" s="220"/>
      <c r="O41" s="220"/>
      <c r="P41" s="220"/>
      <c r="Q41" s="220"/>
      <c r="R41" s="220"/>
      <c r="S41" s="220"/>
    </row>
    <row r="42" spans="1:19" ht="12.75">
      <c r="A42" s="225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0"/>
      <c r="N42" s="220"/>
      <c r="O42" s="220"/>
      <c r="P42" s="220"/>
      <c r="Q42" s="220"/>
      <c r="R42" s="220"/>
      <c r="S42" s="220"/>
    </row>
    <row r="43" spans="1:19" ht="12.75">
      <c r="A43" s="225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0"/>
      <c r="N43" s="220"/>
      <c r="O43" s="220"/>
      <c r="P43" s="220"/>
      <c r="Q43" s="220"/>
      <c r="R43" s="220"/>
      <c r="S43" s="220"/>
    </row>
    <row r="44" spans="1:19" ht="12.75">
      <c r="A44" s="225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0"/>
      <c r="N44" s="220"/>
      <c r="O44" s="220"/>
      <c r="P44" s="220"/>
      <c r="Q44" s="220"/>
      <c r="R44" s="220"/>
      <c r="S44" s="220"/>
    </row>
    <row r="45" spans="1:19" ht="12.75">
      <c r="A45" s="1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0"/>
      <c r="N45" s="220"/>
      <c r="O45" s="220"/>
      <c r="P45" s="220"/>
      <c r="Q45" s="220"/>
      <c r="R45" s="220"/>
      <c r="S45" s="220"/>
    </row>
    <row r="46" spans="1:19" ht="12.75">
      <c r="A46" s="225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0"/>
      <c r="N46" s="220"/>
      <c r="O46" s="220"/>
      <c r="P46" s="220"/>
      <c r="Q46" s="220"/>
      <c r="R46" s="220"/>
      <c r="S46" s="220"/>
    </row>
    <row r="47" spans="1:19" ht="12.75">
      <c r="A47" s="225" t="s">
        <v>260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0"/>
      <c r="N47" s="220"/>
      <c r="O47" s="220"/>
      <c r="P47" s="220"/>
      <c r="Q47" s="220"/>
      <c r="R47" s="220"/>
      <c r="S47" s="220"/>
    </row>
    <row r="48" spans="1:19" ht="12.75">
      <c r="A48" s="225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0"/>
      <c r="N48" s="220"/>
      <c r="O48" s="220"/>
      <c r="P48" s="220"/>
      <c r="Q48" s="220"/>
      <c r="R48" s="220"/>
      <c r="S48" s="220"/>
    </row>
    <row r="49" spans="1:19" ht="12.75">
      <c r="A49" s="225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0"/>
      <c r="N49" s="220"/>
      <c r="O49" s="220"/>
      <c r="P49" s="220"/>
      <c r="Q49" s="220"/>
      <c r="R49" s="220"/>
      <c r="S49" s="220"/>
    </row>
    <row r="50" spans="1:19" ht="12.75">
      <c r="A50" s="225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0"/>
      <c r="N50" s="220"/>
      <c r="O50" s="220"/>
      <c r="P50" s="220"/>
      <c r="Q50" s="220"/>
      <c r="R50" s="220"/>
      <c r="S50" s="220"/>
    </row>
    <row r="51" spans="1:19" ht="12.75">
      <c r="A51" s="225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0"/>
      <c r="N51" s="220"/>
      <c r="O51" s="220"/>
      <c r="P51" s="220"/>
      <c r="Q51" s="220"/>
      <c r="R51" s="220"/>
      <c r="S51" s="220"/>
    </row>
    <row r="52" spans="1:19" ht="12.75">
      <c r="A52" s="225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0"/>
      <c r="N52" s="220"/>
      <c r="O52" s="220"/>
      <c r="P52" s="220"/>
      <c r="Q52" s="220"/>
      <c r="R52" s="220"/>
      <c r="S52" s="220"/>
    </row>
    <row r="53" spans="1:19" ht="12.75">
      <c r="A53" s="225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0"/>
      <c r="N53" s="220"/>
      <c r="O53" s="220"/>
      <c r="P53" s="220"/>
      <c r="Q53" s="220"/>
      <c r="R53" s="220"/>
      <c r="S53" s="220"/>
    </row>
    <row r="54" spans="1:19" ht="12.75">
      <c r="A54" s="225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0"/>
      <c r="N54" s="220"/>
      <c r="O54" s="220"/>
      <c r="P54" s="220"/>
      <c r="Q54" s="220"/>
      <c r="R54" s="220"/>
      <c r="S54" s="220"/>
    </row>
    <row r="55" spans="1:19" ht="12.75">
      <c r="A55" s="225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0"/>
      <c r="N55" s="220"/>
      <c r="O55" s="220"/>
      <c r="P55" s="220"/>
      <c r="Q55" s="220"/>
      <c r="R55" s="220"/>
      <c r="S55" s="220"/>
    </row>
    <row r="56" spans="1:19" ht="12.75">
      <c r="A56" s="225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0"/>
      <c r="N56" s="220"/>
      <c r="O56" s="220"/>
      <c r="P56" s="220"/>
      <c r="Q56" s="220"/>
      <c r="R56" s="220"/>
      <c r="S56" s="220"/>
    </row>
    <row r="57" spans="1:19" ht="12.75">
      <c r="A57" s="225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0"/>
      <c r="N57" s="220"/>
      <c r="O57" s="220"/>
      <c r="P57" s="220"/>
      <c r="Q57" s="220"/>
      <c r="R57" s="220"/>
      <c r="S57" s="220"/>
    </row>
    <row r="58" spans="1:19" ht="12.75">
      <c r="A58" s="225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0"/>
      <c r="N58" s="220"/>
      <c r="O58" s="220"/>
      <c r="P58" s="220"/>
      <c r="Q58" s="220"/>
      <c r="R58" s="220"/>
      <c r="S58" s="220"/>
    </row>
    <row r="59" spans="1:19" ht="12.75">
      <c r="A59" s="225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0"/>
      <c r="N59" s="220"/>
      <c r="O59" s="220"/>
      <c r="P59" s="220"/>
      <c r="Q59" s="220"/>
      <c r="R59" s="220"/>
      <c r="S59" s="220"/>
    </row>
    <row r="60" spans="1:19" ht="12.75">
      <c r="A60" s="225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0"/>
      <c r="N60" s="220"/>
      <c r="O60" s="220"/>
      <c r="P60" s="220"/>
      <c r="Q60" s="220"/>
      <c r="R60" s="220"/>
      <c r="S60" s="220"/>
    </row>
    <row r="61" spans="1:19" ht="12.75">
      <c r="A61" s="225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0"/>
      <c r="N61" s="220"/>
      <c r="O61" s="220"/>
      <c r="P61" s="220"/>
      <c r="Q61" s="220"/>
      <c r="R61" s="220"/>
      <c r="S61" s="220"/>
    </row>
    <row r="62" spans="1:19" ht="12.75">
      <c r="A62" s="225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0"/>
      <c r="N62" s="220"/>
      <c r="O62" s="220"/>
      <c r="P62" s="220"/>
      <c r="Q62" s="220"/>
      <c r="R62" s="220"/>
      <c r="S62" s="220"/>
    </row>
    <row r="63" spans="1:19" ht="12.75">
      <c r="A63" s="225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0"/>
      <c r="N63" s="220"/>
      <c r="O63" s="220"/>
      <c r="P63" s="220"/>
      <c r="Q63" s="220"/>
      <c r="R63" s="220"/>
      <c r="S63" s="220"/>
    </row>
    <row r="64" spans="1:12" ht="12.75">
      <c r="A64" s="225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  <row r="65" spans="1:12" ht="12.75">
      <c r="A65" s="225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  <row r="66" spans="1:12" ht="12.75">
      <c r="A66" s="225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2" ht="12.75">
      <c r="A67" s="22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</row>
    <row r="68" spans="1:12" ht="12.75">
      <c r="A68" s="225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</sheetData>
  <sheetProtection selectLockedCells="1" selectUnlockedCells="1"/>
  <mergeCells count="3">
    <mergeCell ref="A6:E6"/>
    <mergeCell ref="A7:E7"/>
    <mergeCell ref="A9:E9"/>
  </mergeCells>
  <printOptions/>
  <pageMargins left="0.9840277777777777" right="0.7479166666666667" top="2.0076388888888888" bottom="0.7875" header="0.5118055555555555" footer="0.5118055555555555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showGridLines="0" showZeros="0" tabSelected="1" zoomScale="60" zoomScaleNormal="60" workbookViewId="0" topLeftCell="A8">
      <selection activeCell="F16" sqref="F16"/>
    </sheetView>
  </sheetViews>
  <sheetFormatPr defaultColWidth="11.421875" defaultRowHeight="12.75"/>
  <cols>
    <col min="1" max="1" width="53.28125" style="1" customWidth="1"/>
    <col min="2" max="2" width="19.421875" style="1" customWidth="1"/>
    <col min="3" max="3" width="17.140625" style="1" customWidth="1"/>
    <col min="4" max="4" width="16.8515625" style="1" customWidth="1"/>
    <col min="5" max="6" width="16.7109375" style="1" customWidth="1"/>
    <col min="7" max="7" width="16.8515625" style="1" customWidth="1"/>
    <col min="8" max="8" width="14.8515625" style="1" customWidth="1"/>
    <col min="9" max="16384" width="11.421875" style="1" customWidth="1"/>
  </cols>
  <sheetData>
    <row r="3" ht="12.75">
      <c r="F3" s="1" t="s">
        <v>0</v>
      </c>
    </row>
    <row r="4" ht="12.75">
      <c r="F4" s="2" t="s">
        <v>15</v>
      </c>
    </row>
    <row r="5" ht="12.75">
      <c r="F5"/>
    </row>
    <row r="7" spans="1:8" ht="12.75">
      <c r="A7" s="269" t="s">
        <v>16</v>
      </c>
      <c r="B7" s="269"/>
      <c r="C7" s="269"/>
      <c r="D7" s="269"/>
      <c r="E7" s="269"/>
      <c r="F7" s="269"/>
      <c r="G7" s="269"/>
      <c r="H7" s="269"/>
    </row>
    <row r="8" spans="1:8" ht="12.75">
      <c r="A8" s="269" t="s">
        <v>17</v>
      </c>
      <c r="B8" s="269"/>
      <c r="C8" s="269"/>
      <c r="D8" s="269"/>
      <c r="E8" s="269"/>
      <c r="F8" s="269"/>
      <c r="G8" s="269"/>
      <c r="H8" s="269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12" customHeight="1">
      <c r="A11" s="27" t="s">
        <v>18</v>
      </c>
      <c r="B11" s="27" t="s">
        <v>19</v>
      </c>
      <c r="C11" s="28" t="s">
        <v>20</v>
      </c>
      <c r="D11" s="29" t="s">
        <v>20</v>
      </c>
      <c r="E11" s="27" t="s">
        <v>20</v>
      </c>
      <c r="F11" s="28" t="s">
        <v>21</v>
      </c>
      <c r="G11" s="270" t="s">
        <v>22</v>
      </c>
      <c r="H11" s="27" t="s">
        <v>6</v>
      </c>
    </row>
    <row r="12" spans="1:8" ht="24.75" customHeight="1">
      <c r="A12" s="30" t="s">
        <v>7</v>
      </c>
      <c r="B12" s="31" t="s">
        <v>23</v>
      </c>
      <c r="C12" s="32" t="s">
        <v>24</v>
      </c>
      <c r="D12" s="33" t="s">
        <v>25</v>
      </c>
      <c r="E12" s="34" t="s">
        <v>26</v>
      </c>
      <c r="F12" s="268" t="s">
        <v>27</v>
      </c>
      <c r="G12" s="270"/>
      <c r="H12" s="34"/>
    </row>
    <row r="13" spans="1:8" ht="12.75" customHeight="1">
      <c r="A13" s="35"/>
      <c r="B13" s="36"/>
      <c r="C13" s="36"/>
      <c r="D13" s="36"/>
      <c r="E13" s="36"/>
      <c r="F13" s="36"/>
      <c r="G13" s="36"/>
      <c r="H13" s="27"/>
    </row>
    <row r="14" spans="1:10" ht="21.75" customHeight="1">
      <c r="A14" s="37" t="s">
        <v>28</v>
      </c>
      <c r="B14" s="38"/>
      <c r="C14" s="38"/>
      <c r="D14" s="39">
        <f>D15</f>
        <v>4669642000</v>
      </c>
      <c r="E14" s="38"/>
      <c r="F14" s="39">
        <f>F15</f>
        <v>99000</v>
      </c>
      <c r="G14" s="38"/>
      <c r="H14" s="40">
        <f>SUM(B14:G14)</f>
        <v>4669741000</v>
      </c>
      <c r="I14" s="32"/>
      <c r="J14" s="32"/>
    </row>
    <row r="15" spans="1:8" ht="19.5" customHeight="1">
      <c r="A15" s="17" t="s">
        <v>29</v>
      </c>
      <c r="B15" s="15"/>
      <c r="C15" s="15"/>
      <c r="D15" s="39">
        <v>4669642000</v>
      </c>
      <c r="E15" s="41"/>
      <c r="F15" s="41">
        <v>99000</v>
      </c>
      <c r="G15" s="41"/>
      <c r="H15" s="40">
        <f>SUM(B15:G15)</f>
        <v>4669741000</v>
      </c>
    </row>
    <row r="16" spans="1:8" ht="10.5" customHeight="1">
      <c r="A16" s="17"/>
      <c r="B16" s="15"/>
      <c r="C16" s="15"/>
      <c r="D16" s="39"/>
      <c r="E16" s="41"/>
      <c r="F16" s="41"/>
      <c r="G16" s="41"/>
      <c r="H16" s="40"/>
    </row>
    <row r="17" spans="1:8" ht="19.5" customHeight="1">
      <c r="A17" s="19" t="s">
        <v>30</v>
      </c>
      <c r="B17" s="38"/>
      <c r="C17" s="38"/>
      <c r="D17" s="39">
        <f>D18</f>
        <v>1636276000</v>
      </c>
      <c r="E17" s="38"/>
      <c r="F17" s="38"/>
      <c r="G17" s="39"/>
      <c r="H17" s="40">
        <f>SUM(B17:G17)</f>
        <v>1636276000</v>
      </c>
    </row>
    <row r="18" spans="1:8" ht="16.5" customHeight="1">
      <c r="A18" s="17" t="s">
        <v>31</v>
      </c>
      <c r="B18" s="15"/>
      <c r="C18" s="15"/>
      <c r="D18" s="41">
        <f>1636516000-240000</f>
        <v>1636276000</v>
      </c>
      <c r="E18" s="42"/>
      <c r="F18" s="41"/>
      <c r="G18" s="43"/>
      <c r="H18" s="40">
        <f>SUM(B18:G18)</f>
        <v>1636276000</v>
      </c>
    </row>
    <row r="19" spans="1:8" ht="12.75">
      <c r="A19" s="19"/>
      <c r="B19" s="15"/>
      <c r="C19" s="15"/>
      <c r="D19" s="41"/>
      <c r="E19" s="41"/>
      <c r="F19" s="41"/>
      <c r="G19" s="41"/>
      <c r="H19" s="40"/>
    </row>
    <row r="20" spans="1:8" ht="15" customHeight="1">
      <c r="A20" s="19"/>
      <c r="B20" s="15"/>
      <c r="C20" s="15"/>
      <c r="D20" s="41"/>
      <c r="E20" s="41"/>
      <c r="F20" s="41"/>
      <c r="G20" s="41"/>
      <c r="H20" s="44"/>
    </row>
    <row r="21" spans="1:8" ht="15.75" customHeight="1">
      <c r="A21" s="33" t="s">
        <v>6</v>
      </c>
      <c r="B21" s="41"/>
      <c r="C21" s="41"/>
      <c r="D21" s="41">
        <f>D14+D17</f>
        <v>6305918000</v>
      </c>
      <c r="E21" s="41"/>
      <c r="F21" s="41">
        <f>F14+F17</f>
        <v>99000</v>
      </c>
      <c r="G21" s="41"/>
      <c r="H21" s="40">
        <f>SUM(B21:G21)</f>
        <v>6306017000</v>
      </c>
    </row>
    <row r="22" spans="1:8" ht="15.75" customHeight="1">
      <c r="A22" s="19"/>
      <c r="B22" s="20"/>
      <c r="C22" s="20"/>
      <c r="D22" s="20"/>
      <c r="E22" s="20"/>
      <c r="F22" s="20"/>
      <c r="G22" s="20"/>
      <c r="H22" s="21"/>
    </row>
    <row r="23" spans="1:8" ht="16.5" customHeight="1">
      <c r="A23" s="22"/>
      <c r="B23" s="23"/>
      <c r="C23" s="23"/>
      <c r="D23" s="23"/>
      <c r="E23" s="23"/>
      <c r="F23" s="23"/>
      <c r="G23" s="23"/>
      <c r="H23" s="24"/>
    </row>
    <row r="26" ht="12.75">
      <c r="A26" s="1" t="s">
        <v>32</v>
      </c>
    </row>
  </sheetData>
  <sheetProtection selectLockedCells="1" selectUnlockedCells="1"/>
  <mergeCells count="3">
    <mergeCell ref="A7:H7"/>
    <mergeCell ref="A8:H8"/>
    <mergeCell ref="G11:G12"/>
  </mergeCells>
  <printOptions/>
  <pageMargins left="0.8270833333333333" right="1.96875" top="1.96875" bottom="0.9840277777777777" header="0.5118055555555555" footer="0.5118055555555555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3"/>
  <sheetViews>
    <sheetView showGridLines="0" showZeros="0" zoomScale="60" zoomScaleNormal="60" workbookViewId="0" topLeftCell="C1">
      <selection activeCell="B19" sqref="B19"/>
    </sheetView>
  </sheetViews>
  <sheetFormatPr defaultColWidth="11.421875" defaultRowHeight="12.75"/>
  <cols>
    <col min="1" max="1" width="52.28125" style="1" customWidth="1"/>
    <col min="2" max="7" width="15.28125" style="1" customWidth="1"/>
    <col min="8" max="8" width="16.140625" style="1" customWidth="1"/>
    <col min="9" max="9" width="15.7109375" style="1" customWidth="1"/>
    <col min="10" max="10" width="15.8515625" style="1" customWidth="1"/>
    <col min="11" max="16384" width="11.421875" style="1" customWidth="1"/>
  </cols>
  <sheetData>
    <row r="3" ht="12.75">
      <c r="H3" s="1" t="s">
        <v>33</v>
      </c>
    </row>
    <row r="4" ht="12.75">
      <c r="H4" s="2" t="s">
        <v>34</v>
      </c>
    </row>
    <row r="5" ht="12.75">
      <c r="H5"/>
    </row>
    <row r="7" spans="1:10" ht="12.75">
      <c r="A7" s="269" t="s">
        <v>2</v>
      </c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>
      <c r="A8" s="269" t="s">
        <v>35</v>
      </c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>
      <c r="A9" s="45"/>
      <c r="B9" s="4"/>
      <c r="C9" s="4"/>
      <c r="D9" s="4"/>
      <c r="E9" s="4"/>
      <c r="F9" s="4"/>
      <c r="G9" s="4"/>
      <c r="H9" s="4"/>
      <c r="I9" s="4"/>
      <c r="J9" s="4"/>
    </row>
    <row r="11" spans="1:10" s="50" customFormat="1" ht="60" customHeight="1">
      <c r="A11" s="46" t="s">
        <v>18</v>
      </c>
      <c r="B11" s="47" t="s">
        <v>36</v>
      </c>
      <c r="C11" s="47" t="s">
        <v>37</v>
      </c>
      <c r="D11" s="48" t="s">
        <v>38</v>
      </c>
      <c r="E11" s="47" t="s">
        <v>39</v>
      </c>
      <c r="F11" s="48" t="s">
        <v>40</v>
      </c>
      <c r="G11" s="47" t="s">
        <v>41</v>
      </c>
      <c r="H11" s="48" t="s">
        <v>42</v>
      </c>
      <c r="I11" s="47" t="s">
        <v>43</v>
      </c>
      <c r="J11" s="49" t="s">
        <v>44</v>
      </c>
    </row>
    <row r="12" spans="1:10" s="50" customFormat="1" ht="12.75">
      <c r="A12" s="46"/>
      <c r="B12" s="51"/>
      <c r="C12" s="51"/>
      <c r="D12" s="51"/>
      <c r="E12" s="51"/>
      <c r="F12" s="51"/>
      <c r="G12" s="51"/>
      <c r="H12" s="51"/>
      <c r="I12" s="51"/>
      <c r="J12" s="47"/>
    </row>
    <row r="13" spans="1:10" ht="12.75">
      <c r="A13" s="19" t="s">
        <v>10</v>
      </c>
      <c r="B13" s="15">
        <f aca="true" t="shared" si="0" ref="B13:I13">B14</f>
        <v>457559000</v>
      </c>
      <c r="C13" s="15">
        <f t="shared" si="0"/>
        <v>4210832000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1350000</v>
      </c>
      <c r="H13" s="15">
        <f t="shared" si="0"/>
        <v>0</v>
      </c>
      <c r="I13" s="15">
        <f t="shared" si="0"/>
        <v>0</v>
      </c>
      <c r="J13" s="16">
        <f>+B13+C13+E13+F13+G13+H13+I13</f>
        <v>4669741000</v>
      </c>
    </row>
    <row r="14" spans="1:10" ht="19.5" customHeight="1">
      <c r="A14" s="17" t="s">
        <v>45</v>
      </c>
      <c r="B14" s="20">
        <v>457559000</v>
      </c>
      <c r="C14" s="15">
        <v>4210832000</v>
      </c>
      <c r="D14" s="15"/>
      <c r="E14" s="15"/>
      <c r="F14" s="15"/>
      <c r="G14" s="15">
        <v>1350000</v>
      </c>
      <c r="H14" s="15">
        <v>0</v>
      </c>
      <c r="I14" s="15">
        <v>0</v>
      </c>
      <c r="J14" s="16">
        <f>+B14+C14+E14+F14+G14+H14+I14</f>
        <v>4669741000</v>
      </c>
    </row>
    <row r="15" spans="1:10" ht="11.25" customHeight="1">
      <c r="A15" s="17"/>
      <c r="B15" s="20"/>
      <c r="C15" s="15"/>
      <c r="D15" s="15"/>
      <c r="E15" s="15"/>
      <c r="F15" s="15"/>
      <c r="G15" s="15"/>
      <c r="H15" s="15"/>
      <c r="I15" s="15"/>
      <c r="J15" s="16"/>
    </row>
    <row r="16" spans="1:10" ht="19.5" customHeight="1">
      <c r="A16" s="19" t="s">
        <v>12</v>
      </c>
      <c r="B16" s="15">
        <f aca="true" t="shared" si="1" ref="B16:I16">B17</f>
        <v>0</v>
      </c>
      <c r="C16" s="15">
        <f t="shared" si="1"/>
        <v>1636276000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6">
        <f>+B16+C16+E16+F16+G16+H16+I16</f>
        <v>1636276000</v>
      </c>
    </row>
    <row r="17" spans="1:10" ht="18.75" customHeight="1">
      <c r="A17" s="17" t="s">
        <v>46</v>
      </c>
      <c r="B17" s="15"/>
      <c r="C17" s="15">
        <v>1636276000</v>
      </c>
      <c r="D17" s="15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6">
        <f>+B17+C17+E17+F17+G17+H17+I17</f>
        <v>1636276000</v>
      </c>
    </row>
    <row r="18" spans="1:10" ht="12.75">
      <c r="A18" s="19"/>
      <c r="B18" s="20"/>
      <c r="C18" s="20"/>
      <c r="D18" s="20"/>
      <c r="E18" s="20"/>
      <c r="F18" s="20"/>
      <c r="G18" s="20"/>
      <c r="H18" s="20"/>
      <c r="I18" s="20"/>
      <c r="J18" s="16">
        <f>+B18+C18+E18+F18+G18</f>
        <v>0</v>
      </c>
    </row>
    <row r="19" spans="1:10" ht="12.75">
      <c r="A19" s="33" t="s">
        <v>6</v>
      </c>
      <c r="B19" s="15">
        <f aca="true" t="shared" si="2" ref="B19:I19">B13+B16</f>
        <v>457559000</v>
      </c>
      <c r="C19" s="15">
        <f t="shared" si="2"/>
        <v>5847108000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1350000</v>
      </c>
      <c r="H19" s="15">
        <f t="shared" si="2"/>
        <v>0</v>
      </c>
      <c r="I19" s="15">
        <f t="shared" si="2"/>
        <v>0</v>
      </c>
      <c r="J19" s="16">
        <f>+B19+C19+E19+F19+G19+H19+I19</f>
        <v>6306017000</v>
      </c>
    </row>
    <row r="20" spans="1:10" ht="12.75">
      <c r="A20" s="19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2.75">
      <c r="A21" s="22"/>
      <c r="B21" s="52"/>
      <c r="C21" s="52"/>
      <c r="D21" s="52"/>
      <c r="E21" s="52"/>
      <c r="F21" s="52"/>
      <c r="G21" s="52"/>
      <c r="H21" s="52"/>
      <c r="I21" s="52"/>
      <c r="J21" s="53"/>
    </row>
    <row r="23" ht="12.75">
      <c r="A23" s="1" t="s">
        <v>14</v>
      </c>
    </row>
  </sheetData>
  <sheetProtection selectLockedCells="1" selectUnlockedCells="1"/>
  <mergeCells count="2">
    <mergeCell ref="A7:J7"/>
    <mergeCell ref="A8:J8"/>
  </mergeCells>
  <printOptions/>
  <pageMargins left="0.5902777777777778" right="2.1256944444444446" top="1.417361111111111" bottom="0.9840277777777777" header="0.5118055555555555" footer="0.5118055555555555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showZeros="0" zoomScale="60" zoomScaleNormal="60" workbookViewId="0" topLeftCell="F16">
      <selection activeCell="J41" sqref="J41"/>
    </sheetView>
  </sheetViews>
  <sheetFormatPr defaultColWidth="11.421875" defaultRowHeight="12.75"/>
  <cols>
    <col min="1" max="1" width="60.57421875" style="1" customWidth="1"/>
    <col min="2" max="2" width="15.28125" style="1" customWidth="1"/>
    <col min="3" max="3" width="16.7109375" style="54" customWidth="1"/>
    <col min="4" max="9" width="15.28125" style="1" customWidth="1"/>
    <col min="10" max="10" width="17.28125" style="1" customWidth="1"/>
    <col min="11" max="16384" width="11.421875" style="1" customWidth="1"/>
  </cols>
  <sheetData>
    <row r="1" spans="2:11" ht="12.75">
      <c r="B1" s="54"/>
      <c r="D1" s="54"/>
      <c r="E1" s="54"/>
      <c r="F1" s="54"/>
      <c r="G1" s="54"/>
      <c r="H1" s="54"/>
      <c r="I1" s="54"/>
      <c r="J1" s="54"/>
      <c r="K1" s="54"/>
    </row>
    <row r="2" spans="2:11" ht="12.75">
      <c r="B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4"/>
      <c r="D3" s="54"/>
      <c r="E3" s="54"/>
      <c r="F3" s="54"/>
      <c r="G3" s="54"/>
      <c r="H3" s="2" t="s">
        <v>47</v>
      </c>
      <c r="J3" s="54"/>
      <c r="K3" s="54"/>
    </row>
    <row r="4" spans="2:11" ht="12" customHeight="1">
      <c r="B4" s="54"/>
      <c r="D4" s="54"/>
      <c r="E4" s="54"/>
      <c r="F4" s="54"/>
      <c r="G4" s="54"/>
      <c r="H4" s="2" t="s">
        <v>48</v>
      </c>
      <c r="J4" s="54"/>
      <c r="K4" s="54"/>
    </row>
    <row r="5" spans="2:11" ht="12.75">
      <c r="B5" s="54"/>
      <c r="D5" s="54"/>
      <c r="E5" s="54"/>
      <c r="F5" s="54"/>
      <c r="G5" s="54"/>
      <c r="H5"/>
      <c r="I5" s="54"/>
      <c r="J5" s="54"/>
      <c r="K5" s="54"/>
    </row>
    <row r="6" spans="2:11" ht="12.75">
      <c r="B6" s="54"/>
      <c r="D6" s="54"/>
      <c r="E6" s="54"/>
      <c r="F6" s="54"/>
      <c r="G6" s="54"/>
      <c r="H6"/>
      <c r="I6" s="54"/>
      <c r="J6" s="54"/>
      <c r="K6" s="54"/>
    </row>
    <row r="7" spans="1:11" ht="12.75">
      <c r="A7" s="271" t="s">
        <v>16</v>
      </c>
      <c r="B7" s="271"/>
      <c r="C7" s="271"/>
      <c r="D7" s="271"/>
      <c r="E7" s="271"/>
      <c r="F7" s="271"/>
      <c r="G7" s="271"/>
      <c r="H7" s="271"/>
      <c r="I7" s="271"/>
      <c r="J7" s="271"/>
      <c r="K7" s="54"/>
    </row>
    <row r="8" spans="1:11" ht="18" customHeight="1">
      <c r="A8" s="269" t="s">
        <v>49</v>
      </c>
      <c r="B8" s="269"/>
      <c r="C8" s="269"/>
      <c r="D8" s="269"/>
      <c r="E8" s="269"/>
      <c r="F8" s="269"/>
      <c r="G8" s="269"/>
      <c r="H8" s="269"/>
      <c r="I8" s="269"/>
      <c r="J8" s="269"/>
      <c r="K8" s="54"/>
    </row>
    <row r="9" spans="1:11" ht="24" customHeight="1">
      <c r="A9" s="3"/>
      <c r="B9" s="55"/>
      <c r="C9" s="55"/>
      <c r="D9" s="55"/>
      <c r="E9" s="55"/>
      <c r="F9" s="55"/>
      <c r="G9" s="55"/>
      <c r="H9" s="55"/>
      <c r="I9" s="55"/>
      <c r="J9" s="55"/>
      <c r="K9" s="54"/>
    </row>
    <row r="10" spans="1:11" ht="18" customHeight="1">
      <c r="A10" s="56"/>
      <c r="B10" s="272" t="s">
        <v>50</v>
      </c>
      <c r="C10" s="272"/>
      <c r="D10" s="272"/>
      <c r="E10" s="272"/>
      <c r="F10" s="272"/>
      <c r="G10" s="272"/>
      <c r="H10" s="272"/>
      <c r="I10" s="272"/>
      <c r="J10" s="56"/>
      <c r="K10" s="54"/>
    </row>
    <row r="11" spans="1:11" s="50" customFormat="1" ht="42.75" customHeight="1">
      <c r="A11" s="57" t="s">
        <v>51</v>
      </c>
      <c r="B11" s="58" t="s">
        <v>36</v>
      </c>
      <c r="C11" s="59" t="s">
        <v>37</v>
      </c>
      <c r="D11" s="59" t="s">
        <v>52</v>
      </c>
      <c r="E11" s="59" t="s">
        <v>53</v>
      </c>
      <c r="F11" s="58" t="s">
        <v>40</v>
      </c>
      <c r="G11" s="59" t="s">
        <v>41</v>
      </c>
      <c r="H11" s="58" t="s">
        <v>42</v>
      </c>
      <c r="I11" s="60" t="s">
        <v>43</v>
      </c>
      <c r="J11" s="57" t="s">
        <v>6</v>
      </c>
      <c r="K11" s="61"/>
    </row>
    <row r="12" spans="1:11" ht="27.75" customHeight="1">
      <c r="A12" s="62" t="s">
        <v>54</v>
      </c>
      <c r="B12" s="10">
        <f>+B13+B16+B18+B21+B23+B26</f>
        <v>457559000</v>
      </c>
      <c r="C12" s="10">
        <f aca="true" t="shared" si="0" ref="C12:J12">+C13+C16+C18+C21+C23+C26</f>
        <v>5844108000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1350000</v>
      </c>
      <c r="H12" s="10">
        <f t="shared" si="0"/>
        <v>0</v>
      </c>
      <c r="I12" s="63">
        <f t="shared" si="0"/>
        <v>0</v>
      </c>
      <c r="J12" s="11">
        <f t="shared" si="0"/>
        <v>6303017000</v>
      </c>
      <c r="K12" s="54"/>
    </row>
    <row r="13" spans="1:11" ht="12.75">
      <c r="A13" s="19" t="s">
        <v>55</v>
      </c>
      <c r="B13" s="15">
        <f aca="true" t="shared" si="1" ref="B13:I13">+B14+B15</f>
        <v>0</v>
      </c>
      <c r="C13" s="15">
        <f t="shared" si="1"/>
        <v>214090000</v>
      </c>
      <c r="D13" s="15">
        <f t="shared" si="1"/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64">
        <f t="shared" si="1"/>
        <v>0</v>
      </c>
      <c r="J13" s="64">
        <f aca="true" t="shared" si="2" ref="J13:J33">SUM(B13:I13)</f>
        <v>214090000</v>
      </c>
      <c r="K13" s="54"/>
    </row>
    <row r="14" spans="1:11" ht="12.75">
      <c r="A14" s="19" t="s">
        <v>56</v>
      </c>
      <c r="B14" s="15">
        <v>0</v>
      </c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64">
        <v>0</v>
      </c>
      <c r="J14" s="64">
        <f t="shared" si="2"/>
        <v>0</v>
      </c>
      <c r="K14" s="54"/>
    </row>
    <row r="15" spans="1:11" ht="12.75">
      <c r="A15" s="19" t="s">
        <v>57</v>
      </c>
      <c r="B15" s="15">
        <v>0</v>
      </c>
      <c r="C15" s="15">
        <v>214090000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64">
        <v>0</v>
      </c>
      <c r="J15" s="64">
        <f t="shared" si="2"/>
        <v>214090000</v>
      </c>
      <c r="K15" s="54"/>
    </row>
    <row r="16" spans="1:11" ht="12.75">
      <c r="A16" s="19" t="s">
        <v>58</v>
      </c>
      <c r="B16" s="15">
        <f aca="true" t="shared" si="3" ref="B16:I16">+B17</f>
        <v>0</v>
      </c>
      <c r="C16" s="15">
        <f t="shared" si="3"/>
        <v>5584115000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64">
        <f t="shared" si="3"/>
        <v>0</v>
      </c>
      <c r="J16" s="64">
        <f t="shared" si="2"/>
        <v>5584115000</v>
      </c>
      <c r="K16" s="54"/>
    </row>
    <row r="17" spans="1:11" ht="12.75">
      <c r="A17" s="19" t="s">
        <v>59</v>
      </c>
      <c r="B17" s="15">
        <v>0</v>
      </c>
      <c r="C17" s="15">
        <f>5529793000+54322000</f>
        <v>5584115000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64">
        <v>0</v>
      </c>
      <c r="J17" s="64">
        <f t="shared" si="2"/>
        <v>5584115000</v>
      </c>
      <c r="K17" s="54"/>
    </row>
    <row r="18" spans="1:11" ht="12.75">
      <c r="A18" s="19" t="s">
        <v>60</v>
      </c>
      <c r="B18" s="15">
        <f aca="true" t="shared" si="4" ref="B18:I18">+B19+B20</f>
        <v>0</v>
      </c>
      <c r="C18" s="15">
        <f t="shared" si="4"/>
        <v>8000000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64">
        <f t="shared" si="4"/>
        <v>0</v>
      </c>
      <c r="J18" s="64">
        <f t="shared" si="2"/>
        <v>8000000</v>
      </c>
      <c r="K18" s="54"/>
    </row>
    <row r="19" spans="1:11" ht="12.75">
      <c r="A19" s="19" t="s">
        <v>61</v>
      </c>
      <c r="B19" s="15">
        <v>0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64">
        <v>0</v>
      </c>
      <c r="J19" s="64">
        <f t="shared" si="2"/>
        <v>0</v>
      </c>
      <c r="K19" s="54"/>
    </row>
    <row r="20" spans="1:11" ht="12.75">
      <c r="A20" s="19" t="s">
        <v>62</v>
      </c>
      <c r="B20" s="15">
        <v>0</v>
      </c>
      <c r="C20" s="15">
        <v>8000000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64">
        <v>0</v>
      </c>
      <c r="J20" s="64">
        <f t="shared" si="2"/>
        <v>8000000</v>
      </c>
      <c r="K20" s="54"/>
    </row>
    <row r="21" spans="1:11" ht="12.75">
      <c r="A21" s="19" t="s">
        <v>63</v>
      </c>
      <c r="B21" s="15">
        <f aca="true" t="shared" si="5" ref="B21:I21">+B22</f>
        <v>0</v>
      </c>
      <c r="C21" s="15">
        <f t="shared" si="5"/>
        <v>37482000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64">
        <f t="shared" si="5"/>
        <v>0</v>
      </c>
      <c r="J21" s="64">
        <f t="shared" si="2"/>
        <v>37482000</v>
      </c>
      <c r="K21" s="54"/>
    </row>
    <row r="22" spans="1:11" ht="12.75">
      <c r="A22" s="19" t="s">
        <v>64</v>
      </c>
      <c r="B22" s="15">
        <v>0</v>
      </c>
      <c r="C22" s="15">
        <v>37482000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64">
        <v>0</v>
      </c>
      <c r="J22" s="64">
        <f t="shared" si="2"/>
        <v>37482000</v>
      </c>
      <c r="K22" s="54"/>
    </row>
    <row r="23" spans="1:11" ht="12.75">
      <c r="A23" s="19" t="s">
        <v>65</v>
      </c>
      <c r="B23" s="15"/>
      <c r="C23" s="15">
        <f>+C24+C25</f>
        <v>421000</v>
      </c>
      <c r="D23" s="15"/>
      <c r="E23" s="15"/>
      <c r="F23" s="15"/>
      <c r="G23" s="15"/>
      <c r="H23" s="15"/>
      <c r="I23" s="64"/>
      <c r="J23" s="64">
        <f t="shared" si="2"/>
        <v>421000</v>
      </c>
      <c r="K23" s="54"/>
    </row>
    <row r="24" spans="1:11" ht="12.75">
      <c r="A24" s="19" t="s">
        <v>66</v>
      </c>
      <c r="B24" s="15"/>
      <c r="C24" s="15">
        <f>360000+29000</f>
        <v>389000</v>
      </c>
      <c r="D24" s="15"/>
      <c r="E24" s="15"/>
      <c r="F24" s="15"/>
      <c r="G24" s="15"/>
      <c r="H24" s="15"/>
      <c r="I24" s="64"/>
      <c r="J24" s="64">
        <f t="shared" si="2"/>
        <v>389000</v>
      </c>
      <c r="K24" s="54"/>
    </row>
    <row r="25" spans="1:11" ht="12.75">
      <c r="A25" s="19" t="s">
        <v>67</v>
      </c>
      <c r="B25" s="15"/>
      <c r="C25" s="15">
        <v>32000</v>
      </c>
      <c r="D25" s="15"/>
      <c r="E25" s="15"/>
      <c r="F25" s="15"/>
      <c r="G25" s="15"/>
      <c r="H25" s="15"/>
      <c r="I25" s="64"/>
      <c r="J25" s="64">
        <f t="shared" si="2"/>
        <v>32000</v>
      </c>
      <c r="K25" s="54"/>
    </row>
    <row r="26" spans="1:11" ht="12.75">
      <c r="A26" s="19" t="s">
        <v>68</v>
      </c>
      <c r="B26" s="15">
        <f aca="true" t="shared" si="6" ref="B26:I26">+B27</f>
        <v>457559000</v>
      </c>
      <c r="C26" s="15">
        <f t="shared" si="6"/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1350000</v>
      </c>
      <c r="H26" s="15">
        <f t="shared" si="6"/>
        <v>0</v>
      </c>
      <c r="I26" s="64">
        <f t="shared" si="6"/>
        <v>0</v>
      </c>
      <c r="J26" s="64">
        <f t="shared" si="2"/>
        <v>458909000</v>
      </c>
      <c r="K26" s="54"/>
    </row>
    <row r="27" spans="1:11" ht="12.75">
      <c r="A27" s="19" t="s">
        <v>69</v>
      </c>
      <c r="B27" s="15">
        <v>457559000</v>
      </c>
      <c r="C27" s="15"/>
      <c r="D27" s="15">
        <v>0</v>
      </c>
      <c r="E27" s="15"/>
      <c r="F27" s="15"/>
      <c r="G27" s="15">
        <v>1350000</v>
      </c>
      <c r="H27" s="15">
        <v>0</v>
      </c>
      <c r="I27" s="64">
        <v>0</v>
      </c>
      <c r="J27" s="64">
        <f t="shared" si="2"/>
        <v>458909000</v>
      </c>
      <c r="K27" s="54"/>
    </row>
    <row r="28" spans="1:11" ht="12.75">
      <c r="A28" s="19"/>
      <c r="B28" s="15"/>
      <c r="C28" s="15"/>
      <c r="D28" s="15"/>
      <c r="E28" s="15"/>
      <c r="F28" s="15"/>
      <c r="G28" s="15"/>
      <c r="H28" s="15"/>
      <c r="I28" s="64"/>
      <c r="J28" s="64">
        <f t="shared" si="2"/>
        <v>0</v>
      </c>
      <c r="K28" s="54"/>
    </row>
    <row r="29" spans="1:11" ht="12.75">
      <c r="A29" s="19" t="s">
        <v>70</v>
      </c>
      <c r="B29" s="15"/>
      <c r="C29" s="15">
        <f>+C30</f>
        <v>3000000</v>
      </c>
      <c r="D29" s="15"/>
      <c r="E29" s="15"/>
      <c r="F29" s="15"/>
      <c r="G29" s="15"/>
      <c r="H29" s="15"/>
      <c r="I29" s="64"/>
      <c r="J29" s="64">
        <f t="shared" si="2"/>
        <v>3000000</v>
      </c>
      <c r="K29" s="54"/>
    </row>
    <row r="30" spans="1:11" ht="12.75">
      <c r="A30" s="19" t="s">
        <v>71</v>
      </c>
      <c r="B30" s="15"/>
      <c r="C30" s="15">
        <f>+C31</f>
        <v>3000000</v>
      </c>
      <c r="D30" s="15"/>
      <c r="E30" s="15"/>
      <c r="F30" s="15"/>
      <c r="G30" s="15"/>
      <c r="H30" s="15"/>
      <c r="I30" s="64"/>
      <c r="J30" s="64">
        <f t="shared" si="2"/>
        <v>3000000</v>
      </c>
      <c r="K30" s="54"/>
    </row>
    <row r="31" spans="1:11" ht="12.75">
      <c r="A31" s="19" t="s">
        <v>72</v>
      </c>
      <c r="B31" s="15"/>
      <c r="C31" s="15">
        <v>3000000</v>
      </c>
      <c r="D31" s="15"/>
      <c r="E31" s="15"/>
      <c r="F31" s="15"/>
      <c r="G31" s="15"/>
      <c r="H31" s="15"/>
      <c r="I31" s="64"/>
      <c r="J31" s="64">
        <f t="shared" si="2"/>
        <v>3000000</v>
      </c>
      <c r="K31" s="54"/>
    </row>
    <row r="32" spans="1:11" ht="12.75">
      <c r="A32" s="19"/>
      <c r="B32" s="15"/>
      <c r="C32" s="15"/>
      <c r="D32" s="15"/>
      <c r="E32" s="15"/>
      <c r="F32" s="15"/>
      <c r="G32" s="15"/>
      <c r="H32" s="15"/>
      <c r="I32" s="64"/>
      <c r="J32" s="64">
        <f t="shared" si="2"/>
        <v>0</v>
      </c>
      <c r="K32" s="54"/>
    </row>
    <row r="33" spans="1:11" ht="12.75">
      <c r="A33" s="33" t="s">
        <v>6</v>
      </c>
      <c r="B33" s="15">
        <f>+B12+B29</f>
        <v>457559000</v>
      </c>
      <c r="C33" s="15">
        <f>+C12+C29</f>
        <v>5847108000</v>
      </c>
      <c r="D33" s="15">
        <f aca="true" t="shared" si="7" ref="D33:I33">+D12+D29</f>
        <v>0</v>
      </c>
      <c r="E33" s="15">
        <f t="shared" si="7"/>
        <v>0</v>
      </c>
      <c r="F33" s="15">
        <f t="shared" si="7"/>
        <v>0</v>
      </c>
      <c r="G33" s="15">
        <f t="shared" si="7"/>
        <v>1350000</v>
      </c>
      <c r="H33" s="15">
        <f t="shared" si="7"/>
        <v>0</v>
      </c>
      <c r="I33" s="65">
        <f t="shared" si="7"/>
        <v>0</v>
      </c>
      <c r="J33" s="16">
        <f t="shared" si="2"/>
        <v>6306017000</v>
      </c>
      <c r="K33" s="54"/>
    </row>
    <row r="34" spans="1:11" ht="12.75">
      <c r="A34" s="66"/>
      <c r="B34" s="67"/>
      <c r="C34" s="67"/>
      <c r="D34" s="67"/>
      <c r="E34" s="67"/>
      <c r="F34" s="67"/>
      <c r="G34" s="67"/>
      <c r="H34" s="67"/>
      <c r="I34" s="68"/>
      <c r="J34" s="68"/>
      <c r="K34" s="54"/>
    </row>
    <row r="35" spans="2:11" ht="12.75">
      <c r="B35" s="54"/>
      <c r="D35" s="54"/>
      <c r="E35" s="54"/>
      <c r="F35" s="54"/>
      <c r="G35" s="54"/>
      <c r="H35" s="54"/>
      <c r="I35" s="54"/>
      <c r="J35" s="54"/>
      <c r="K35" s="54"/>
    </row>
    <row r="36" spans="1:11" ht="12.75">
      <c r="A36" s="1" t="s">
        <v>73</v>
      </c>
      <c r="B36" s="54"/>
      <c r="D36" s="54"/>
      <c r="E36" s="54"/>
      <c r="F36" s="54"/>
      <c r="G36" s="54"/>
      <c r="H36" s="54"/>
      <c r="I36" s="54"/>
      <c r="J36" s="54"/>
      <c r="K36" s="54"/>
    </row>
    <row r="37" spans="2:11" ht="12.75">
      <c r="B37" s="54"/>
      <c r="D37" s="54"/>
      <c r="E37" s="54"/>
      <c r="F37" s="54"/>
      <c r="G37" s="54"/>
      <c r="H37" s="54"/>
      <c r="I37" s="54"/>
      <c r="J37" s="54"/>
      <c r="K37" s="54"/>
    </row>
    <row r="38" spans="2:11" ht="12.75">
      <c r="B38" s="54"/>
      <c r="D38" s="54"/>
      <c r="E38" s="54"/>
      <c r="F38" s="54"/>
      <c r="G38" s="54"/>
      <c r="H38" s="54"/>
      <c r="I38" s="54"/>
      <c r="J38" s="54"/>
      <c r="K38" s="54"/>
    </row>
    <row r="39" spans="2:11" ht="12.75">
      <c r="B39" s="54"/>
      <c r="D39" s="54"/>
      <c r="E39" s="54"/>
      <c r="F39" s="54"/>
      <c r="G39" s="54"/>
      <c r="H39" s="54"/>
      <c r="I39" s="54"/>
      <c r="J39" s="54"/>
      <c r="K39" s="54"/>
    </row>
    <row r="40" spans="2:11" ht="12.75">
      <c r="B40" s="54"/>
      <c r="D40" s="54"/>
      <c r="E40" s="54"/>
      <c r="F40" s="54"/>
      <c r="G40" s="54"/>
      <c r="H40" s="54"/>
      <c r="I40" s="54"/>
      <c r="J40" s="54"/>
      <c r="K40" s="54"/>
    </row>
    <row r="41" spans="2:11" ht="12.75">
      <c r="B41" s="54"/>
      <c r="D41" s="54"/>
      <c r="E41" s="54"/>
      <c r="F41" s="54"/>
      <c r="G41" s="54"/>
      <c r="H41" s="54"/>
      <c r="I41" s="54"/>
      <c r="J41" s="54"/>
      <c r="K41" s="54"/>
    </row>
    <row r="42" spans="2:11" ht="12.75">
      <c r="B42" s="54"/>
      <c r="D42" s="54"/>
      <c r="E42" s="54"/>
      <c r="F42" s="54"/>
      <c r="G42" s="54"/>
      <c r="H42" s="54"/>
      <c r="I42" s="54"/>
      <c r="J42" s="54"/>
      <c r="K42" s="54"/>
    </row>
    <row r="43" spans="2:11" ht="12.75">
      <c r="B43" s="54"/>
      <c r="D43" s="54"/>
      <c r="E43" s="54"/>
      <c r="F43" s="54"/>
      <c r="G43" s="54"/>
      <c r="H43" s="54"/>
      <c r="I43" s="54"/>
      <c r="J43" s="54"/>
      <c r="K43" s="54"/>
    </row>
    <row r="44" spans="2:11" ht="12.75">
      <c r="B44" s="54"/>
      <c r="D44" s="54"/>
      <c r="E44" s="54"/>
      <c r="F44" s="54"/>
      <c r="G44" s="54"/>
      <c r="H44" s="54"/>
      <c r="I44" s="54"/>
      <c r="J44" s="54"/>
      <c r="K44" s="54"/>
    </row>
    <row r="45" spans="2:11" ht="12.75">
      <c r="B45" s="54"/>
      <c r="D45" s="54"/>
      <c r="E45" s="54"/>
      <c r="F45" s="54"/>
      <c r="G45" s="54"/>
      <c r="H45" s="54"/>
      <c r="I45" s="54"/>
      <c r="J45" s="54"/>
      <c r="K45" s="54"/>
    </row>
    <row r="46" spans="2:11" ht="12.75">
      <c r="B46" s="54"/>
      <c r="D46" s="54"/>
      <c r="E46" s="54"/>
      <c r="F46" s="54"/>
      <c r="G46" s="54"/>
      <c r="H46" s="54"/>
      <c r="I46" s="54"/>
      <c r="J46" s="54"/>
      <c r="K46" s="54"/>
    </row>
    <row r="47" spans="2:11" ht="12.75">
      <c r="B47" s="54"/>
      <c r="D47" s="54"/>
      <c r="E47" s="54"/>
      <c r="F47" s="54"/>
      <c r="G47" s="54"/>
      <c r="H47" s="54"/>
      <c r="I47" s="54"/>
      <c r="J47" s="54"/>
      <c r="K47" s="54"/>
    </row>
    <row r="48" spans="2:11" ht="12.75">
      <c r="B48" s="54"/>
      <c r="D48" s="54"/>
      <c r="E48" s="54"/>
      <c r="F48" s="54"/>
      <c r="G48" s="54"/>
      <c r="H48" s="54"/>
      <c r="I48" s="54"/>
      <c r="J48" s="54"/>
      <c r="K48" s="54"/>
    </row>
    <row r="49" spans="2:11" ht="12.75">
      <c r="B49" s="54"/>
      <c r="D49" s="54"/>
      <c r="E49" s="54"/>
      <c r="F49" s="54"/>
      <c r="G49" s="54"/>
      <c r="H49" s="54"/>
      <c r="I49" s="54"/>
      <c r="J49" s="54"/>
      <c r="K49" s="54"/>
    </row>
    <row r="50" spans="2:11" ht="12.75">
      <c r="B50" s="54"/>
      <c r="D50" s="54"/>
      <c r="E50" s="54"/>
      <c r="F50" s="54"/>
      <c r="G50" s="54"/>
      <c r="H50" s="54"/>
      <c r="I50" s="54"/>
      <c r="J50" s="54"/>
      <c r="K50" s="54"/>
    </row>
    <row r="51" spans="2:11" ht="12.75">
      <c r="B51" s="54"/>
      <c r="D51" s="54"/>
      <c r="E51" s="54"/>
      <c r="F51" s="54"/>
      <c r="G51" s="54"/>
      <c r="H51" s="54"/>
      <c r="I51" s="54"/>
      <c r="J51" s="54"/>
      <c r="K51" s="54"/>
    </row>
    <row r="52" spans="2:11" ht="12.75">
      <c r="B52" s="54"/>
      <c r="D52" s="54"/>
      <c r="E52" s="54"/>
      <c r="F52" s="54"/>
      <c r="G52" s="54"/>
      <c r="H52" s="54"/>
      <c r="I52" s="54"/>
      <c r="J52" s="54"/>
      <c r="K52" s="54"/>
    </row>
    <row r="53" spans="2:11" ht="12.75">
      <c r="B53" s="54"/>
      <c r="D53" s="54"/>
      <c r="E53" s="54"/>
      <c r="F53" s="54"/>
      <c r="G53" s="54"/>
      <c r="H53" s="54"/>
      <c r="I53" s="54"/>
      <c r="J53" s="54"/>
      <c r="K53" s="54"/>
    </row>
    <row r="54" spans="2:11" ht="12.75">
      <c r="B54" s="54"/>
      <c r="D54" s="54"/>
      <c r="E54" s="54"/>
      <c r="F54" s="54"/>
      <c r="G54" s="54"/>
      <c r="H54" s="54"/>
      <c r="I54" s="54"/>
      <c r="J54" s="54"/>
      <c r="K54" s="54"/>
    </row>
    <row r="55" spans="2:11" ht="12.75">
      <c r="B55" s="54"/>
      <c r="D55" s="54"/>
      <c r="E55" s="54"/>
      <c r="F55" s="54"/>
      <c r="G55" s="54"/>
      <c r="H55" s="54"/>
      <c r="I55" s="54"/>
      <c r="J55" s="54"/>
      <c r="K55" s="54"/>
    </row>
    <row r="56" spans="2:11" ht="12.75">
      <c r="B56" s="54"/>
      <c r="D56" s="54"/>
      <c r="E56" s="54"/>
      <c r="F56" s="54"/>
      <c r="G56" s="54"/>
      <c r="H56" s="54"/>
      <c r="I56" s="54"/>
      <c r="J56" s="54"/>
      <c r="K56" s="54"/>
    </row>
    <row r="57" spans="2:11" ht="12.75">
      <c r="B57" s="54"/>
      <c r="D57" s="54"/>
      <c r="E57" s="54"/>
      <c r="F57" s="54"/>
      <c r="G57" s="54"/>
      <c r="H57" s="54"/>
      <c r="I57" s="54"/>
      <c r="J57" s="54"/>
      <c r="K57" s="54"/>
    </row>
    <row r="58" spans="2:11" ht="12.75">
      <c r="B58" s="54"/>
      <c r="D58" s="54"/>
      <c r="E58" s="54"/>
      <c r="F58" s="54"/>
      <c r="G58" s="54"/>
      <c r="H58" s="54"/>
      <c r="I58" s="54"/>
      <c r="J58" s="54"/>
      <c r="K58" s="54"/>
    </row>
    <row r="59" spans="2:11" ht="12.75">
      <c r="B59" s="54"/>
      <c r="D59" s="54"/>
      <c r="E59" s="54"/>
      <c r="F59" s="54"/>
      <c r="G59" s="54"/>
      <c r="H59" s="54"/>
      <c r="I59" s="54"/>
      <c r="J59" s="54"/>
      <c r="K59" s="54"/>
    </row>
    <row r="60" spans="2:11" ht="12.75">
      <c r="B60" s="54"/>
      <c r="D60" s="54"/>
      <c r="E60" s="54"/>
      <c r="F60" s="54"/>
      <c r="G60" s="54"/>
      <c r="H60" s="54"/>
      <c r="I60" s="54"/>
      <c r="J60" s="54"/>
      <c r="K60" s="54"/>
    </row>
    <row r="61" spans="2:11" ht="12.75">
      <c r="B61" s="54"/>
      <c r="D61" s="54"/>
      <c r="E61" s="54"/>
      <c r="F61" s="54"/>
      <c r="G61" s="54"/>
      <c r="H61" s="54"/>
      <c r="I61" s="54"/>
      <c r="J61" s="54"/>
      <c r="K61" s="54"/>
    </row>
    <row r="62" spans="2:11" ht="12.75">
      <c r="B62" s="54"/>
      <c r="D62" s="54"/>
      <c r="E62" s="54"/>
      <c r="F62" s="54"/>
      <c r="G62" s="54"/>
      <c r="H62" s="54"/>
      <c r="I62" s="54"/>
      <c r="J62" s="54"/>
      <c r="K62" s="54"/>
    </row>
    <row r="63" spans="2:11" ht="12.75">
      <c r="B63" s="54"/>
      <c r="D63" s="54"/>
      <c r="E63" s="54"/>
      <c r="F63" s="54"/>
      <c r="G63" s="54"/>
      <c r="H63" s="54"/>
      <c r="I63" s="54"/>
      <c r="J63" s="54"/>
      <c r="K63" s="54"/>
    </row>
    <row r="64" spans="2:11" ht="12.75">
      <c r="B64" s="54"/>
      <c r="D64" s="54"/>
      <c r="E64" s="54"/>
      <c r="F64" s="54"/>
      <c r="G64" s="54"/>
      <c r="H64" s="54"/>
      <c r="I64" s="54"/>
      <c r="J64" s="54"/>
      <c r="K64" s="54"/>
    </row>
    <row r="65" spans="2:11" ht="12.75">
      <c r="B65" s="54"/>
      <c r="D65" s="54"/>
      <c r="E65" s="54"/>
      <c r="F65" s="54"/>
      <c r="G65" s="54"/>
      <c r="H65" s="54"/>
      <c r="I65" s="54"/>
      <c r="J65" s="54"/>
      <c r="K65" s="54"/>
    </row>
    <row r="66" spans="2:11" ht="12.75">
      <c r="B66" s="54"/>
      <c r="D66" s="54"/>
      <c r="E66" s="54"/>
      <c r="F66" s="54"/>
      <c r="G66" s="54"/>
      <c r="H66" s="54"/>
      <c r="I66" s="54"/>
      <c r="J66" s="54"/>
      <c r="K66" s="54"/>
    </row>
    <row r="67" spans="2:11" ht="12.75">
      <c r="B67" s="54"/>
      <c r="D67" s="54"/>
      <c r="E67" s="54"/>
      <c r="F67" s="54"/>
      <c r="G67" s="54"/>
      <c r="H67" s="54"/>
      <c r="I67" s="54"/>
      <c r="J67" s="54"/>
      <c r="K67" s="54"/>
    </row>
    <row r="68" spans="2:11" ht="12.75">
      <c r="B68" s="54"/>
      <c r="D68" s="54"/>
      <c r="E68" s="54"/>
      <c r="F68" s="54"/>
      <c r="G68" s="54"/>
      <c r="H68" s="54"/>
      <c r="I68" s="54"/>
      <c r="J68" s="54"/>
      <c r="K68" s="54"/>
    </row>
    <row r="69" spans="2:11" ht="12.75">
      <c r="B69" s="54"/>
      <c r="D69" s="54"/>
      <c r="E69" s="54"/>
      <c r="F69" s="54"/>
      <c r="G69" s="54"/>
      <c r="H69" s="54"/>
      <c r="I69" s="54"/>
      <c r="J69" s="54"/>
      <c r="K69" s="54"/>
    </row>
    <row r="70" spans="2:11" ht="12.75">
      <c r="B70" s="54"/>
      <c r="D70" s="54"/>
      <c r="E70" s="54"/>
      <c r="F70" s="54"/>
      <c r="G70" s="54"/>
      <c r="H70" s="54"/>
      <c r="I70" s="54"/>
      <c r="J70" s="54"/>
      <c r="K70" s="54"/>
    </row>
    <row r="71" spans="2:11" ht="12.75">
      <c r="B71" s="54"/>
      <c r="D71" s="54"/>
      <c r="E71" s="54"/>
      <c r="F71" s="54"/>
      <c r="G71" s="54"/>
      <c r="H71" s="54"/>
      <c r="I71" s="54"/>
      <c r="J71" s="54"/>
      <c r="K71" s="54"/>
    </row>
  </sheetData>
  <sheetProtection selectLockedCells="1" selectUnlockedCells="1"/>
  <mergeCells count="3">
    <mergeCell ref="A7:J7"/>
    <mergeCell ref="A8:J8"/>
    <mergeCell ref="B10:I10"/>
  </mergeCells>
  <printOptions/>
  <pageMargins left="0.5902777777777778" right="2.1256944444444446" top="1.7715277777777778" bottom="0.9840277777777777" header="0.5118055555555555" footer="0.511805555555555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T147"/>
  <sheetViews>
    <sheetView showGridLines="0" showZeros="0" zoomScale="60" zoomScaleNormal="60" workbookViewId="0" topLeftCell="B1">
      <selection activeCell="F30" sqref="F30"/>
    </sheetView>
  </sheetViews>
  <sheetFormatPr defaultColWidth="11.421875" defaultRowHeight="12.75"/>
  <cols>
    <col min="1" max="1" width="49.28125" style="1" customWidth="1"/>
    <col min="2" max="9" width="15.28125" style="1" customWidth="1"/>
    <col min="10" max="16384" width="11.421875" style="1" customWidth="1"/>
  </cols>
  <sheetData>
    <row r="3" ht="12.75">
      <c r="F3" s="1" t="s">
        <v>47</v>
      </c>
    </row>
    <row r="4" spans="6:7" ht="12.75">
      <c r="F4" s="2" t="s">
        <v>74</v>
      </c>
      <c r="G4" s="2"/>
    </row>
    <row r="5" ht="12.75">
      <c r="F5"/>
    </row>
    <row r="6" ht="12.75">
      <c r="F6"/>
    </row>
    <row r="7" spans="1:8" s="69" customFormat="1" ht="12.75">
      <c r="A7" s="269" t="s">
        <v>16</v>
      </c>
      <c r="B7" s="269"/>
      <c r="C7" s="269"/>
      <c r="D7" s="269"/>
      <c r="E7" s="269"/>
      <c r="F7" s="269"/>
      <c r="G7" s="269"/>
      <c r="H7" s="269"/>
    </row>
    <row r="8" spans="1:8" s="69" customFormat="1" ht="12.75">
      <c r="A8" s="269" t="s">
        <v>75</v>
      </c>
      <c r="B8" s="269"/>
      <c r="C8" s="269"/>
      <c r="D8" s="269"/>
      <c r="E8" s="269"/>
      <c r="F8" s="269"/>
      <c r="G8" s="269"/>
      <c r="H8" s="269"/>
    </row>
    <row r="10" ht="12" customHeight="1"/>
    <row r="11" spans="1:9" s="50" customFormat="1" ht="21" customHeight="1">
      <c r="A11" s="46"/>
      <c r="B11" s="273" t="s">
        <v>76</v>
      </c>
      <c r="C11" s="273"/>
      <c r="D11" s="273" t="s">
        <v>77</v>
      </c>
      <c r="E11" s="273"/>
      <c r="F11" s="273" t="s">
        <v>78</v>
      </c>
      <c r="G11" s="273"/>
      <c r="H11" s="274" t="s">
        <v>79</v>
      </c>
      <c r="I11" s="49"/>
    </row>
    <row r="12" spans="1:9" s="50" customFormat="1" ht="26.25">
      <c r="A12" s="70" t="s">
        <v>80</v>
      </c>
      <c r="B12" s="47" t="s">
        <v>81</v>
      </c>
      <c r="C12" s="49" t="s">
        <v>82</v>
      </c>
      <c r="D12" s="47" t="s">
        <v>81</v>
      </c>
      <c r="E12" s="49" t="s">
        <v>82</v>
      </c>
      <c r="F12" s="71" t="s">
        <v>81</v>
      </c>
      <c r="G12" s="71" t="s">
        <v>82</v>
      </c>
      <c r="H12" s="274"/>
      <c r="I12" s="72" t="s">
        <v>6</v>
      </c>
    </row>
    <row r="13" spans="1:46" ht="12.75">
      <c r="A13" s="73"/>
      <c r="B13" s="10"/>
      <c r="C13" s="10"/>
      <c r="D13" s="10"/>
      <c r="E13" s="10"/>
      <c r="F13" s="10"/>
      <c r="G13" s="10"/>
      <c r="H13" s="10"/>
      <c r="I13" s="7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</row>
    <row r="14" spans="1:46" ht="12.75">
      <c r="A14" s="75" t="s">
        <v>10</v>
      </c>
      <c r="B14" s="15">
        <f aca="true" t="shared" si="0" ref="B14:H14">B15</f>
        <v>3996742000</v>
      </c>
      <c r="C14" s="15">
        <f t="shared" si="0"/>
        <v>0</v>
      </c>
      <c r="D14" s="15">
        <f t="shared" si="0"/>
        <v>214090000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458909000</v>
      </c>
      <c r="I14" s="64">
        <f>SUM(B14:H14)</f>
        <v>4669741000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</row>
    <row r="15" spans="1:46" ht="12.75">
      <c r="A15" s="76" t="s">
        <v>83</v>
      </c>
      <c r="B15" s="15">
        <v>3996742000</v>
      </c>
      <c r="C15" s="15"/>
      <c r="D15" s="15">
        <v>214090000</v>
      </c>
      <c r="E15" s="15"/>
      <c r="F15" s="15"/>
      <c r="G15" s="15"/>
      <c r="H15" s="15">
        <v>458909000</v>
      </c>
      <c r="I15" s="64">
        <f>SUM(B15:H15)</f>
        <v>4669741000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</row>
    <row r="16" spans="1:46" ht="12.75">
      <c r="A16" s="76"/>
      <c r="B16" s="15"/>
      <c r="C16" s="15"/>
      <c r="D16" s="15"/>
      <c r="E16" s="15"/>
      <c r="F16" s="15"/>
      <c r="G16" s="15"/>
      <c r="H16" s="15"/>
      <c r="I16" s="6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</row>
    <row r="17" spans="1:46" ht="12.75">
      <c r="A17" s="75" t="s">
        <v>84</v>
      </c>
      <c r="B17" s="15">
        <f aca="true" t="shared" si="1" ref="B17:H17">B18</f>
        <v>1606285000</v>
      </c>
      <c r="C17" s="15">
        <f t="shared" si="1"/>
        <v>29991000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64">
        <f>SUM(B17:H17)</f>
        <v>1636276000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</row>
    <row r="18" spans="1:46" ht="12.75">
      <c r="A18" s="76" t="s">
        <v>85</v>
      </c>
      <c r="B18" s="15">
        <v>1606285000</v>
      </c>
      <c r="C18" s="15">
        <v>29991000</v>
      </c>
      <c r="D18" s="15"/>
      <c r="E18" s="15"/>
      <c r="F18" s="15"/>
      <c r="G18" s="15"/>
      <c r="H18" s="15"/>
      <c r="I18" s="64">
        <f>SUM(B18:H18)</f>
        <v>1636276000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</row>
    <row r="19" spans="1:46" ht="12.75">
      <c r="A19" s="75"/>
      <c r="B19" s="15"/>
      <c r="C19" s="15"/>
      <c r="D19" s="15"/>
      <c r="E19" s="15"/>
      <c r="F19" s="15"/>
      <c r="G19" s="15"/>
      <c r="H19" s="15"/>
      <c r="I19" s="6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</row>
    <row r="20" spans="1:46" ht="12.75" hidden="1">
      <c r="A20" s="75"/>
      <c r="B20" s="15"/>
      <c r="C20" s="15"/>
      <c r="D20" s="15"/>
      <c r="E20" s="15"/>
      <c r="F20" s="15"/>
      <c r="G20" s="15"/>
      <c r="H20" s="15"/>
      <c r="I20" s="6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</row>
    <row r="21" spans="1:46" ht="12.75" hidden="1">
      <c r="A21" s="75"/>
      <c r="B21" s="15"/>
      <c r="C21" s="15"/>
      <c r="D21" s="15"/>
      <c r="E21" s="15"/>
      <c r="F21" s="15"/>
      <c r="G21" s="15"/>
      <c r="H21" s="15"/>
      <c r="I21" s="6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</row>
    <row r="22" spans="1:46" ht="12.75">
      <c r="A22" s="77" t="s">
        <v>6</v>
      </c>
      <c r="B22" s="15">
        <f aca="true" t="shared" si="2" ref="B22:H22">B14+B17</f>
        <v>5603027000</v>
      </c>
      <c r="C22" s="15">
        <f t="shared" si="2"/>
        <v>29991000</v>
      </c>
      <c r="D22" s="15">
        <f t="shared" si="2"/>
        <v>214090000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458909000</v>
      </c>
      <c r="I22" s="64">
        <f>+I14+I17</f>
        <v>6306017000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</row>
    <row r="23" spans="1:46" ht="12.75">
      <c r="A23" s="78"/>
      <c r="B23" s="52"/>
      <c r="C23" s="52"/>
      <c r="D23" s="52"/>
      <c r="E23" s="52"/>
      <c r="F23" s="52"/>
      <c r="G23" s="52"/>
      <c r="H23" s="52"/>
      <c r="I23" s="7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1:46" ht="12.75">
      <c r="A24" s="8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1:46" ht="12.75">
      <c r="A25" s="8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</row>
    <row r="26" spans="1:46" ht="12.75">
      <c r="A26" s="1" t="s">
        <v>86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</row>
    <row r="27" spans="1:46" ht="12.75">
      <c r="A27" s="80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</row>
    <row r="28" spans="1:46" ht="12.75">
      <c r="A28" s="8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</row>
    <row r="29" spans="1:46" ht="12.75">
      <c r="A29" s="8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</row>
    <row r="30" spans="1:46" ht="12.75">
      <c r="A30" s="8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46" ht="12.75">
      <c r="A31" s="8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1:46" ht="12.75">
      <c r="A32" s="8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</row>
    <row r="33" spans="1:46" ht="12.75">
      <c r="A33" s="8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</row>
    <row r="34" spans="1:46" ht="12.75">
      <c r="A34" s="8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</row>
    <row r="35" spans="1:46" ht="12.75">
      <c r="A35" s="8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1:46" ht="12.75">
      <c r="A36" s="8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</row>
    <row r="37" spans="1:46" ht="12.75">
      <c r="A37" s="8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1:46" ht="12.75">
      <c r="A38" s="8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</row>
    <row r="39" spans="1:46" ht="12.75">
      <c r="A39" s="80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</row>
    <row r="40" spans="1:46" ht="12.75">
      <c r="A40" s="8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1:46" ht="12.75">
      <c r="A41" s="8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</row>
    <row r="42" spans="1:46" ht="12.75">
      <c r="A42" s="8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</row>
    <row r="43" spans="2:46" ht="12.7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2:46" ht="12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2:46" ht="12.7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</row>
    <row r="46" spans="2:46" ht="12.7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</row>
    <row r="47" spans="2:46" ht="12.7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2:46" ht="12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</row>
    <row r="49" spans="2:46" ht="12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</row>
    <row r="50" spans="2:46" ht="12.7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</row>
    <row r="51" spans="2:46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</row>
    <row r="52" spans="2:46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</row>
    <row r="53" spans="2:46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</row>
    <row r="54" spans="2:46" ht="12.7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12.7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ht="12.7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ht="12.7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ht="12.7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2:46" ht="12.7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2:46" ht="12.7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</row>
    <row r="63" spans="2:46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</row>
    <row r="64" spans="2:46" ht="12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2:46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46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</row>
    <row r="67" spans="2:46" ht="12.7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</row>
    <row r="68" spans="2:46" ht="12.7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</row>
    <row r="69" spans="2:46" ht="12.7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</row>
    <row r="70" spans="2:46" ht="12.7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</row>
    <row r="71" spans="2:46" ht="12.7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</row>
    <row r="72" spans="2:46" ht="12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</row>
    <row r="73" spans="2:46" ht="12.7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</row>
    <row r="74" spans="2:46" ht="12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</row>
    <row r="75" spans="2:46" ht="12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  <row r="76" spans="2:46" ht="12.7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</row>
    <row r="77" spans="2:46" ht="12.7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</row>
    <row r="78" spans="2:46" ht="12.7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</row>
    <row r="79" spans="2:46" ht="12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</row>
    <row r="80" spans="2:46" ht="12.7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</row>
    <row r="81" spans="2:46" ht="12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</row>
    <row r="82" spans="2:46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</row>
    <row r="83" spans="2:46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</row>
    <row r="84" spans="2:46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</row>
    <row r="85" spans="2:46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</row>
    <row r="86" spans="2:46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</row>
    <row r="87" spans="2:46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</row>
    <row r="88" spans="2:46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</row>
    <row r="89" spans="2:46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</row>
    <row r="90" spans="2:46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</row>
    <row r="91" spans="2:46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</row>
    <row r="92" spans="2:46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</row>
    <row r="93" spans="2:46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</row>
    <row r="94" spans="2:46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</row>
    <row r="95" spans="2:46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</row>
    <row r="96" spans="2:46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</row>
    <row r="97" spans="2:46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</row>
    <row r="98" spans="2:46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</row>
    <row r="99" spans="2:46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</row>
    <row r="100" spans="2:46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</row>
    <row r="101" spans="2:46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</row>
    <row r="102" spans="2:46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</row>
    <row r="103" spans="2:46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</row>
    <row r="104" spans="2:46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</row>
    <row r="105" spans="2:46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</row>
    <row r="106" spans="2:46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</row>
    <row r="107" spans="2:46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</row>
    <row r="108" spans="2:46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</row>
    <row r="109" spans="2:46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</row>
    <row r="110" spans="2:46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</row>
    <row r="111" spans="2:46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</row>
    <row r="112" spans="2:46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</row>
    <row r="113" spans="2:46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</row>
    <row r="114" spans="2:46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</row>
    <row r="115" spans="2:46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</row>
    <row r="116" spans="2:46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</row>
    <row r="117" spans="2:46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</row>
    <row r="118" spans="2:46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</row>
    <row r="119" spans="2:46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</row>
    <row r="120" spans="2:46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</row>
    <row r="121" spans="2:46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</row>
    <row r="122" spans="2:46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</row>
    <row r="123" spans="2:46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</row>
    <row r="124" spans="2:46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</row>
    <row r="125" spans="2:46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</row>
    <row r="126" spans="2:46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</row>
    <row r="127" spans="2:46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</row>
    <row r="128" spans="2:46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</row>
    <row r="129" spans="2:46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</row>
    <row r="130" spans="2:46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</row>
    <row r="131" spans="2:46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</row>
    <row r="132" spans="2:46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</row>
    <row r="133" spans="2:46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</row>
    <row r="134" spans="2:46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</row>
    <row r="135" spans="2:46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</row>
    <row r="136" spans="2:46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</row>
    <row r="137" spans="2:46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</row>
    <row r="138" spans="2:46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</row>
    <row r="139" spans="2:46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</row>
    <row r="140" spans="2:46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</row>
    <row r="141" spans="2:46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</row>
    <row r="142" spans="2:46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</row>
    <row r="143" spans="2:46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</row>
    <row r="144" spans="2:46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</row>
    <row r="145" spans="2:46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</row>
    <row r="146" spans="2:46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</row>
    <row r="147" spans="2:46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</row>
  </sheetData>
  <sheetProtection selectLockedCells="1" selectUnlockedCells="1"/>
  <mergeCells count="6">
    <mergeCell ref="A7:H7"/>
    <mergeCell ref="A8:H8"/>
    <mergeCell ref="B11:C11"/>
    <mergeCell ref="D11:E11"/>
    <mergeCell ref="F11:G11"/>
    <mergeCell ref="H11:H12"/>
  </mergeCells>
  <printOptions/>
  <pageMargins left="0.5513888888888889" right="2.1256944444444446" top="1.6534722222222222" bottom="0.9840277777777777" header="0.5118055555555555" footer="0.5118055555555555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showGridLines="0" showZeros="0" zoomScale="60" zoomScaleNormal="60" workbookViewId="0" topLeftCell="A7">
      <selection activeCell="A23" sqref="A23"/>
    </sheetView>
  </sheetViews>
  <sheetFormatPr defaultColWidth="11.421875" defaultRowHeight="12.75"/>
  <cols>
    <col min="1" max="1" width="52.57421875" style="1" customWidth="1"/>
    <col min="2" max="2" width="13.57421875" style="1" customWidth="1"/>
    <col min="3" max="3" width="11.8515625" style="1" customWidth="1"/>
    <col min="4" max="4" width="11.421875" style="1" customWidth="1"/>
    <col min="5" max="5" width="13.00390625" style="1" customWidth="1"/>
    <col min="6" max="9" width="11.421875" style="1" customWidth="1"/>
    <col min="10" max="10" width="13.8515625" style="1" customWidth="1"/>
    <col min="11" max="16384" width="11.421875" style="1" customWidth="1"/>
  </cols>
  <sheetData>
    <row r="3" ht="12.75">
      <c r="H3" s="1" t="s">
        <v>47</v>
      </c>
    </row>
    <row r="4" ht="12.75">
      <c r="H4" s="2" t="s">
        <v>87</v>
      </c>
    </row>
    <row r="5" ht="12.75">
      <c r="H5"/>
    </row>
    <row r="6" ht="12.75">
      <c r="H6" s="2"/>
    </row>
    <row r="7" spans="1:10" ht="12.75">
      <c r="A7" s="269" t="s">
        <v>16</v>
      </c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>
      <c r="A8" s="269" t="s">
        <v>88</v>
      </c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>
      <c r="A9" s="45"/>
      <c r="B9" s="45"/>
      <c r="C9" s="45"/>
      <c r="D9" s="45"/>
      <c r="E9" s="45"/>
      <c r="F9" s="45"/>
      <c r="G9" s="4"/>
      <c r="H9" s="45"/>
      <c r="I9" s="45"/>
      <c r="J9" s="45"/>
    </row>
    <row r="11" ht="1.5" customHeight="1"/>
    <row r="12" spans="1:10" ht="21.75" customHeight="1">
      <c r="A12" s="29" t="s">
        <v>89</v>
      </c>
      <c r="B12" s="272" t="s">
        <v>90</v>
      </c>
      <c r="C12" s="272"/>
      <c r="D12" s="272"/>
      <c r="E12" s="272"/>
      <c r="F12" s="272" t="s">
        <v>91</v>
      </c>
      <c r="G12" s="272"/>
      <c r="H12" s="272"/>
      <c r="I12" s="272"/>
      <c r="J12" s="56"/>
    </row>
    <row r="13" spans="1:10" s="50" customFormat="1" ht="67.5" customHeight="1">
      <c r="A13" s="81" t="s">
        <v>4</v>
      </c>
      <c r="B13" s="59" t="s">
        <v>92</v>
      </c>
      <c r="C13" s="59" t="s">
        <v>93</v>
      </c>
      <c r="D13" s="59" t="s">
        <v>94</v>
      </c>
      <c r="E13" s="59" t="s">
        <v>6</v>
      </c>
      <c r="F13" s="60" t="s">
        <v>92</v>
      </c>
      <c r="G13" s="59" t="s">
        <v>95</v>
      </c>
      <c r="H13" s="59" t="s">
        <v>94</v>
      </c>
      <c r="I13" s="82" t="s">
        <v>6</v>
      </c>
      <c r="J13" s="72" t="s">
        <v>44</v>
      </c>
    </row>
    <row r="14" spans="1:10" ht="12.75">
      <c r="A14" s="62"/>
      <c r="B14" s="83"/>
      <c r="C14" s="83"/>
      <c r="D14" s="83"/>
      <c r="E14" s="83"/>
      <c r="F14" s="83"/>
      <c r="G14" s="83"/>
      <c r="H14" s="83"/>
      <c r="I14" s="84"/>
      <c r="J14" s="56"/>
    </row>
    <row r="15" spans="1:10" ht="18" customHeight="1">
      <c r="A15" s="37" t="s">
        <v>96</v>
      </c>
      <c r="B15" s="15">
        <f>+B16</f>
        <v>458909000</v>
      </c>
      <c r="C15" s="15">
        <f>+C16</f>
        <v>0</v>
      </c>
      <c r="D15" s="15">
        <f>+D16</f>
        <v>0</v>
      </c>
      <c r="E15" s="15">
        <f>B15+C15+D15</f>
        <v>458909000</v>
      </c>
      <c r="F15" s="15">
        <f>+F16</f>
        <v>0</v>
      </c>
      <c r="G15" s="15">
        <f>+G16</f>
        <v>0</v>
      </c>
      <c r="H15" s="15">
        <f>+H16</f>
        <v>0</v>
      </c>
      <c r="I15" s="65">
        <f>F15+G15+H15</f>
        <v>0</v>
      </c>
      <c r="J15" s="16">
        <f>E15+I15</f>
        <v>458909000</v>
      </c>
    </row>
    <row r="16" spans="1:10" ht="19.5" customHeight="1">
      <c r="A16" s="7" t="s">
        <v>97</v>
      </c>
      <c r="B16" s="15">
        <f>SUM(B17:B22)</f>
        <v>458909000</v>
      </c>
      <c r="C16" s="15">
        <f>SUM(C17:C22)</f>
        <v>0</v>
      </c>
      <c r="D16" s="15">
        <f>SUM(D17:D22)</f>
        <v>0</v>
      </c>
      <c r="E16" s="15">
        <f>B16+C16+D16</f>
        <v>458909000</v>
      </c>
      <c r="F16" s="15">
        <f>SUM(F17:F22)</f>
        <v>0</v>
      </c>
      <c r="G16" s="15">
        <f>SUM(G17:G22)</f>
        <v>0</v>
      </c>
      <c r="H16" s="15">
        <f>SUM(H17:H22)</f>
        <v>0</v>
      </c>
      <c r="I16" s="65">
        <f>F16+G16+H16</f>
        <v>0</v>
      </c>
      <c r="J16" s="16">
        <f>E16+I16</f>
        <v>458909000</v>
      </c>
    </row>
    <row r="17" spans="1:10" ht="12.75" customHeight="1" hidden="1">
      <c r="A17" s="37" t="s">
        <v>98</v>
      </c>
      <c r="B17" s="15"/>
      <c r="C17" s="15"/>
      <c r="D17" s="15"/>
      <c r="E17" s="15">
        <f>B17</f>
        <v>0</v>
      </c>
      <c r="F17" s="15"/>
      <c r="G17" s="15"/>
      <c r="H17" s="15"/>
      <c r="I17" s="65"/>
      <c r="J17" s="16">
        <f>E17</f>
        <v>0</v>
      </c>
    </row>
    <row r="18" spans="1:10" ht="16.5" customHeight="1">
      <c r="A18" s="37" t="s">
        <v>99</v>
      </c>
      <c r="B18" s="15">
        <v>815000</v>
      </c>
      <c r="C18" s="15"/>
      <c r="D18" s="15"/>
      <c r="E18" s="15">
        <f>B18+C18+D18</f>
        <v>815000</v>
      </c>
      <c r="F18" s="15"/>
      <c r="G18" s="15"/>
      <c r="H18" s="15"/>
      <c r="I18" s="65">
        <f>F18+G18+H18</f>
        <v>0</v>
      </c>
      <c r="J18" s="16">
        <f aca="true" t="shared" si="0" ref="J18:J24">E18+I18</f>
        <v>815000</v>
      </c>
    </row>
    <row r="19" spans="1:10" ht="16.5" customHeight="1">
      <c r="A19" s="37" t="s">
        <v>100</v>
      </c>
      <c r="B19" s="15">
        <v>379000</v>
      </c>
      <c r="C19" s="15"/>
      <c r="D19" s="15"/>
      <c r="E19" s="15">
        <f>B19+C19+D19</f>
        <v>379000</v>
      </c>
      <c r="F19" s="15"/>
      <c r="G19" s="15"/>
      <c r="H19" s="15"/>
      <c r="I19" s="65">
        <f>F19+G19+H19</f>
        <v>0</v>
      </c>
      <c r="J19" s="16">
        <f t="shared" si="0"/>
        <v>379000</v>
      </c>
    </row>
    <row r="20" spans="1:10" ht="16.5" customHeight="1">
      <c r="A20" s="37" t="s">
        <v>101</v>
      </c>
      <c r="B20" s="15">
        <v>456365000</v>
      </c>
      <c r="C20" s="15"/>
      <c r="D20" s="15"/>
      <c r="E20" s="15">
        <f>B20+C20+D20</f>
        <v>456365000</v>
      </c>
      <c r="F20" s="15"/>
      <c r="G20" s="15"/>
      <c r="H20" s="15"/>
      <c r="I20" s="65">
        <f>F20+G20+H20</f>
        <v>0</v>
      </c>
      <c r="J20" s="16">
        <f t="shared" si="0"/>
        <v>456365000</v>
      </c>
    </row>
    <row r="21" spans="1:10" ht="16.5" customHeight="1">
      <c r="A21" s="37" t="s">
        <v>102</v>
      </c>
      <c r="B21" s="15">
        <v>1350000</v>
      </c>
      <c r="C21" s="15"/>
      <c r="D21" s="15"/>
      <c r="E21" s="15">
        <f>B21+C21+D21</f>
        <v>1350000</v>
      </c>
      <c r="F21" s="15"/>
      <c r="G21" s="15"/>
      <c r="H21" s="15"/>
      <c r="I21" s="65">
        <f>F21+G21+H21</f>
        <v>0</v>
      </c>
      <c r="J21" s="16">
        <f t="shared" si="0"/>
        <v>1350000</v>
      </c>
    </row>
    <row r="22" spans="1:10" ht="16.5" customHeight="1" hidden="1">
      <c r="A22" s="37" t="s">
        <v>103</v>
      </c>
      <c r="B22" s="15"/>
      <c r="C22" s="15"/>
      <c r="D22" s="15"/>
      <c r="E22" s="15">
        <f>B22+C22+D22</f>
        <v>0</v>
      </c>
      <c r="F22" s="15"/>
      <c r="G22" s="15"/>
      <c r="H22" s="15"/>
      <c r="I22" s="65">
        <f>F22+G22+H22</f>
        <v>0</v>
      </c>
      <c r="J22" s="16">
        <f t="shared" si="0"/>
        <v>0</v>
      </c>
    </row>
    <row r="23" spans="1:10" ht="16.5" customHeight="1">
      <c r="A23" s="37"/>
      <c r="B23" s="15"/>
      <c r="C23" s="15"/>
      <c r="D23" s="15"/>
      <c r="E23" s="15"/>
      <c r="F23" s="15"/>
      <c r="G23" s="15"/>
      <c r="H23" s="15"/>
      <c r="I23" s="65"/>
      <c r="J23" s="16">
        <f t="shared" si="0"/>
        <v>0</v>
      </c>
    </row>
    <row r="24" spans="1:10" ht="27" customHeight="1">
      <c r="A24" s="33" t="s">
        <v>6</v>
      </c>
      <c r="B24" s="15">
        <f>+B15</f>
        <v>458909000</v>
      </c>
      <c r="C24" s="15">
        <f>+C15</f>
        <v>0</v>
      </c>
      <c r="D24" s="15">
        <f>+D15</f>
        <v>0</v>
      </c>
      <c r="E24" s="15">
        <f>B24+C24+D24</f>
        <v>458909000</v>
      </c>
      <c r="F24" s="15">
        <v>0</v>
      </c>
      <c r="G24" s="15">
        <v>0</v>
      </c>
      <c r="H24" s="15">
        <v>0</v>
      </c>
      <c r="I24" s="65">
        <f>F24+G24+H24</f>
        <v>0</v>
      </c>
      <c r="J24" s="16">
        <f t="shared" si="0"/>
        <v>458909000</v>
      </c>
    </row>
    <row r="25" spans="1:10" ht="12.75">
      <c r="A25" s="19"/>
      <c r="B25" s="20"/>
      <c r="C25" s="20"/>
      <c r="D25" s="20"/>
      <c r="E25" s="15">
        <f>B25</f>
        <v>0</v>
      </c>
      <c r="F25" s="20"/>
      <c r="G25" s="20"/>
      <c r="H25" s="20"/>
      <c r="I25" s="85"/>
      <c r="J25" s="21"/>
    </row>
    <row r="26" spans="1:10" ht="12.75">
      <c r="A26" s="22"/>
      <c r="B26" s="23"/>
      <c r="C26" s="23"/>
      <c r="D26" s="23"/>
      <c r="E26" s="23"/>
      <c r="F26" s="23"/>
      <c r="G26" s="23"/>
      <c r="H26" s="23"/>
      <c r="I26" s="86"/>
      <c r="J26" s="24"/>
    </row>
  </sheetData>
  <sheetProtection selectLockedCells="1" selectUnlockedCells="1"/>
  <mergeCells count="4">
    <mergeCell ref="A7:J7"/>
    <mergeCell ref="A8:J8"/>
    <mergeCell ref="B12:E12"/>
    <mergeCell ref="F12:I12"/>
  </mergeCells>
  <printOptions/>
  <pageMargins left="0.5513888888888889" right="2.1256944444444446" top="1.5354166666666667" bottom="0.9840277777777777" header="0.5118055555555555" footer="0.5118055555555555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2"/>
  <sheetViews>
    <sheetView showGridLines="0" showZeros="0" zoomScale="60" zoomScaleNormal="60" workbookViewId="0" topLeftCell="A1">
      <selection activeCell="A14" sqref="A14"/>
    </sheetView>
  </sheetViews>
  <sheetFormatPr defaultColWidth="11.421875" defaultRowHeight="12.75"/>
  <cols>
    <col min="1" max="1" width="48.7109375" style="1" customWidth="1"/>
    <col min="2" max="2" width="16.421875" style="1" customWidth="1"/>
    <col min="3" max="3" width="17.8515625" style="1" customWidth="1"/>
    <col min="4" max="4" width="18.421875" style="1" customWidth="1"/>
    <col min="5" max="5" width="15.7109375" style="1" customWidth="1"/>
    <col min="6" max="16384" width="11.421875" style="1" customWidth="1"/>
  </cols>
  <sheetData>
    <row r="3" ht="12.75">
      <c r="C3" s="1" t="s">
        <v>47</v>
      </c>
    </row>
    <row r="4" spans="3:5" ht="12.75">
      <c r="C4" s="2" t="s">
        <v>104</v>
      </c>
      <c r="E4" s="2"/>
    </row>
    <row r="5" spans="3:5" ht="12.75">
      <c r="C5"/>
      <c r="E5" s="2"/>
    </row>
    <row r="6" ht="12.75">
      <c r="B6" s="2"/>
    </row>
    <row r="7" spans="1:5" ht="12.75">
      <c r="A7" s="269" t="s">
        <v>16</v>
      </c>
      <c r="B7" s="269"/>
      <c r="C7" s="269"/>
      <c r="D7" s="269"/>
      <c r="E7" s="269"/>
    </row>
    <row r="8" spans="1:5" ht="12.75">
      <c r="A8" s="269" t="s">
        <v>105</v>
      </c>
      <c r="B8" s="269"/>
      <c r="C8" s="269"/>
      <c r="D8" s="269"/>
      <c r="E8" s="269"/>
    </row>
    <row r="9" spans="1:5" ht="12.75">
      <c r="A9" s="45"/>
      <c r="B9" s="45"/>
      <c r="C9" s="45"/>
      <c r="D9" s="45"/>
      <c r="E9" s="45"/>
    </row>
    <row r="11" spans="1:5" s="50" customFormat="1" ht="57" customHeight="1">
      <c r="A11" s="87" t="s">
        <v>18</v>
      </c>
      <c r="B11" s="87" t="s">
        <v>106</v>
      </c>
      <c r="C11" s="88" t="s">
        <v>107</v>
      </c>
      <c r="D11" s="87" t="s">
        <v>108</v>
      </c>
      <c r="E11" s="87" t="s">
        <v>6</v>
      </c>
    </row>
    <row r="12" spans="1:5" s="50" customFormat="1" ht="18" customHeight="1">
      <c r="A12" s="89"/>
      <c r="B12" s="90"/>
      <c r="C12" s="90"/>
      <c r="D12" s="91"/>
      <c r="E12" s="92"/>
    </row>
    <row r="13" spans="1:5" s="50" customFormat="1" ht="18" customHeight="1">
      <c r="A13" s="17" t="s">
        <v>12</v>
      </c>
      <c r="B13" s="13">
        <f>+B14</f>
        <v>240000</v>
      </c>
      <c r="C13" s="13">
        <f>+C14</f>
        <v>0</v>
      </c>
      <c r="D13" s="93">
        <f>+D14</f>
        <v>0</v>
      </c>
      <c r="E13" s="14">
        <f>B13+C13+D13</f>
        <v>240000</v>
      </c>
    </row>
    <row r="14" spans="1:5" s="50" customFormat="1" ht="18" customHeight="1">
      <c r="A14" s="94" t="s">
        <v>109</v>
      </c>
      <c r="B14" s="95">
        <v>240000</v>
      </c>
      <c r="C14" s="96"/>
      <c r="D14" s="97"/>
      <c r="E14" s="98">
        <f>B14+C14+D14</f>
        <v>240000</v>
      </c>
    </row>
    <row r="15" spans="1:5" ht="12.75" customHeight="1" hidden="1">
      <c r="A15" s="19" t="s">
        <v>110</v>
      </c>
      <c r="B15" s="15">
        <f>SUM(B16:B17)</f>
        <v>0</v>
      </c>
      <c r="C15" s="15">
        <f>SUM(C16:C17)</f>
        <v>0</v>
      </c>
      <c r="D15" s="54">
        <f>SUM(D16:D17)</f>
        <v>0</v>
      </c>
      <c r="E15" s="16">
        <f>B15+C15+D15</f>
        <v>0</v>
      </c>
    </row>
    <row r="16" spans="1:5" ht="12.75" customHeight="1" hidden="1">
      <c r="A16" s="37" t="s">
        <v>111</v>
      </c>
      <c r="B16" s="15"/>
      <c r="C16" s="15"/>
      <c r="D16" s="54"/>
      <c r="E16" s="16">
        <f>B16+C16+D16</f>
        <v>0</v>
      </c>
    </row>
    <row r="17" spans="1:5" ht="12.75" customHeight="1" hidden="1">
      <c r="A17" s="37" t="s">
        <v>112</v>
      </c>
      <c r="B17" s="15"/>
      <c r="C17" s="15"/>
      <c r="D17" s="54"/>
      <c r="E17" s="16"/>
    </row>
    <row r="18" spans="1:5" ht="19.5" customHeight="1">
      <c r="A18" s="37"/>
      <c r="B18" s="15"/>
      <c r="C18" s="15"/>
      <c r="D18" s="54"/>
      <c r="E18" s="16">
        <f>SUM(B18:D18)</f>
        <v>0</v>
      </c>
    </row>
    <row r="19" spans="1:5" ht="12.75">
      <c r="A19" s="18" t="s">
        <v>6</v>
      </c>
      <c r="B19" s="13">
        <f>+B13+B15</f>
        <v>240000</v>
      </c>
      <c r="C19" s="13">
        <f>+C13+C15</f>
        <v>0</v>
      </c>
      <c r="D19" s="93">
        <f>+D13+D15</f>
        <v>0</v>
      </c>
      <c r="E19" s="14">
        <f>B19+C19+D19</f>
        <v>240000</v>
      </c>
    </row>
    <row r="20" spans="1:5" ht="12.75">
      <c r="A20" s="22"/>
      <c r="B20" s="23"/>
      <c r="C20" s="23"/>
      <c r="D20" s="99"/>
      <c r="E20" s="24"/>
    </row>
    <row r="22" ht="12.75">
      <c r="A22" s="1" t="s">
        <v>113</v>
      </c>
    </row>
  </sheetData>
  <sheetProtection selectLockedCells="1" selectUnlockedCells="1"/>
  <mergeCells count="2">
    <mergeCell ref="A7:E7"/>
    <mergeCell ref="A8:E8"/>
  </mergeCells>
  <printOptions/>
  <pageMargins left="0.5902777777777778" right="2.1256944444444446" top="1.6534722222222222" bottom="0.9840277777777777" header="0.5118055555555555" footer="0.5118055555555555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8"/>
  <sheetViews>
    <sheetView showGridLines="0" showZeros="0" zoomScale="60" zoomScaleNormal="60" workbookViewId="0" topLeftCell="A2">
      <selection activeCell="B14" sqref="B14"/>
    </sheetView>
  </sheetViews>
  <sheetFormatPr defaultColWidth="11.421875" defaultRowHeight="12.75"/>
  <cols>
    <col min="1" max="1" width="53.00390625" style="1" customWidth="1"/>
    <col min="2" max="2" width="17.28125" style="1" customWidth="1"/>
    <col min="3" max="3" width="18.57421875" style="1" customWidth="1"/>
    <col min="4" max="4" width="17.421875" style="1" customWidth="1"/>
    <col min="5" max="16384" width="11.421875" style="1" customWidth="1"/>
  </cols>
  <sheetData>
    <row r="3" ht="12.75">
      <c r="C3" s="1" t="s">
        <v>47</v>
      </c>
    </row>
    <row r="4" ht="12.75">
      <c r="C4" s="2" t="s">
        <v>114</v>
      </c>
    </row>
    <row r="5" spans="3:4" ht="12.75">
      <c r="C5"/>
      <c r="D5" s="2"/>
    </row>
    <row r="6" ht="12.75">
      <c r="B6" s="2"/>
    </row>
    <row r="7" spans="1:4" ht="12.75">
      <c r="A7" s="269" t="s">
        <v>16</v>
      </c>
      <c r="B7" s="269"/>
      <c r="C7" s="269"/>
      <c r="D7" s="269"/>
    </row>
    <row r="8" spans="1:4" ht="12.75">
      <c r="A8" s="269" t="s">
        <v>115</v>
      </c>
      <c r="B8" s="269"/>
      <c r="C8" s="269"/>
      <c r="D8" s="269"/>
    </row>
    <row r="9" spans="1:4" ht="12.75">
      <c r="A9" s="45"/>
      <c r="B9" s="45"/>
      <c r="C9" s="45"/>
      <c r="D9" s="45"/>
    </row>
    <row r="11" spans="1:4" s="50" customFormat="1" ht="57" customHeight="1">
      <c r="A11" s="100" t="s">
        <v>116</v>
      </c>
      <c r="B11" s="87" t="s">
        <v>117</v>
      </c>
      <c r="C11" s="88" t="s">
        <v>118</v>
      </c>
      <c r="D11" s="101" t="s">
        <v>6</v>
      </c>
    </row>
    <row r="12" spans="1:4" s="50" customFormat="1" ht="15" customHeight="1">
      <c r="A12" s="89"/>
      <c r="B12" s="90"/>
      <c r="C12" s="102"/>
      <c r="D12" s="102"/>
    </row>
    <row r="13" spans="1:4" ht="15" customHeight="1">
      <c r="A13" s="17" t="s">
        <v>12</v>
      </c>
      <c r="B13" s="13">
        <f>B14</f>
        <v>240000</v>
      </c>
      <c r="C13" s="103"/>
      <c r="D13" s="103">
        <f>+B13+C13</f>
        <v>240000</v>
      </c>
    </row>
    <row r="14" spans="1:4" ht="12.75">
      <c r="A14" s="12" t="s">
        <v>13</v>
      </c>
      <c r="B14" s="104">
        <v>240000</v>
      </c>
      <c r="C14" s="105"/>
      <c r="D14" s="105">
        <f>+B14+C14</f>
        <v>240000</v>
      </c>
    </row>
    <row r="15" spans="1:4" ht="12.75">
      <c r="A15" s="12"/>
      <c r="B15" s="15"/>
      <c r="C15" s="64"/>
      <c r="D15" s="64"/>
    </row>
    <row r="16" spans="1:4" ht="24" customHeight="1">
      <c r="A16" s="18" t="s">
        <v>6</v>
      </c>
      <c r="B16" s="13">
        <f>+B13</f>
        <v>240000</v>
      </c>
      <c r="C16" s="103">
        <f>+C13</f>
        <v>0</v>
      </c>
      <c r="D16" s="103">
        <f>+D13</f>
        <v>240000</v>
      </c>
    </row>
    <row r="17" spans="1:4" ht="12.75">
      <c r="A17" s="19"/>
      <c r="B17" s="15"/>
      <c r="C17" s="64"/>
      <c r="D17" s="64"/>
    </row>
    <row r="18" spans="1:4" ht="12.75">
      <c r="A18" s="22"/>
      <c r="B18" s="23"/>
      <c r="C18" s="106"/>
      <c r="D18" s="106"/>
    </row>
  </sheetData>
  <sheetProtection selectLockedCells="1" selectUnlockedCells="1"/>
  <mergeCells count="2">
    <mergeCell ref="A7:D7"/>
    <mergeCell ref="A8:D8"/>
  </mergeCells>
  <printOptions/>
  <pageMargins left="0.6298611111111111" right="2.1256944444444446" top="1.220138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zoomScale="60" zoomScaleNormal="60" workbookViewId="0" topLeftCell="A20">
      <selection activeCell="D40" sqref="D40"/>
    </sheetView>
  </sheetViews>
  <sheetFormatPr defaultColWidth="11.421875" defaultRowHeight="12.75"/>
  <cols>
    <col min="1" max="1" width="60.7109375" style="107" customWidth="1"/>
    <col min="2" max="3" width="19.7109375" style="107" customWidth="1"/>
    <col min="4" max="4" width="19.57421875" style="107" customWidth="1"/>
    <col min="5" max="5" width="15.57421875" style="107" customWidth="1"/>
    <col min="6" max="6" width="17.140625" style="107" customWidth="1"/>
    <col min="7" max="16384" width="11.57421875" style="107" customWidth="1"/>
  </cols>
  <sheetData>
    <row r="1" spans="1:3" ht="12.75">
      <c r="A1" s="108"/>
      <c r="C1" s="109" t="s">
        <v>47</v>
      </c>
    </row>
    <row r="2" spans="1:3" ht="15" customHeight="1">
      <c r="A2" s="109"/>
      <c r="C2" s="109" t="s">
        <v>119</v>
      </c>
    </row>
    <row r="3" spans="1:3" ht="12.75">
      <c r="A3" s="109"/>
      <c r="C3"/>
    </row>
    <row r="4" spans="1:3" ht="12.75">
      <c r="A4" s="109"/>
      <c r="C4" s="110"/>
    </row>
    <row r="6" spans="1:4" ht="12.75">
      <c r="A6" s="275" t="s">
        <v>120</v>
      </c>
      <c r="B6" s="275"/>
      <c r="C6" s="275"/>
      <c r="D6" s="275"/>
    </row>
    <row r="7" ht="12.75">
      <c r="A7" s="111"/>
    </row>
    <row r="8" spans="1:4" ht="12.75">
      <c r="A8" s="275" t="s">
        <v>121</v>
      </c>
      <c r="B8" s="275"/>
      <c r="C8" s="275"/>
      <c r="D8" s="275"/>
    </row>
    <row r="9" ht="8.25" customHeight="1">
      <c r="A9" s="112"/>
    </row>
    <row r="10" ht="12.75" hidden="1">
      <c r="A10" s="112"/>
    </row>
    <row r="11" spans="1:4" ht="63" customHeight="1">
      <c r="A11" s="113"/>
      <c r="B11" s="114" t="s">
        <v>10</v>
      </c>
      <c r="C11" s="115" t="s">
        <v>12</v>
      </c>
      <c r="D11" s="116"/>
    </row>
    <row r="12" spans="1:4" ht="78" customHeight="1">
      <c r="A12" s="117" t="s">
        <v>80</v>
      </c>
      <c r="B12" s="118" t="s">
        <v>122</v>
      </c>
      <c r="C12" s="118" t="s">
        <v>123</v>
      </c>
      <c r="D12" s="119" t="s">
        <v>6</v>
      </c>
    </row>
    <row r="13" spans="1:4" ht="12.75">
      <c r="A13" s="120"/>
      <c r="B13" s="121"/>
      <c r="C13" s="121"/>
      <c r="D13" s="121"/>
    </row>
    <row r="14" spans="1:6" ht="12.75">
      <c r="A14" s="122" t="s">
        <v>124</v>
      </c>
      <c r="B14" s="123">
        <v>4210832000</v>
      </c>
      <c r="C14" s="123">
        <v>1633276000</v>
      </c>
      <c r="D14" s="124">
        <f>+C14+B14</f>
        <v>5844108000</v>
      </c>
      <c r="F14" s="125"/>
    </row>
    <row r="15" spans="1:4" ht="12.75">
      <c r="A15" s="126"/>
      <c r="B15" s="123"/>
      <c r="C15" s="123"/>
      <c r="D15" s="124"/>
    </row>
    <row r="16" spans="1:5" ht="12.75">
      <c r="A16" s="122" t="s">
        <v>125</v>
      </c>
      <c r="B16" s="123">
        <v>4669391000</v>
      </c>
      <c r="C16" s="123">
        <v>1610206000</v>
      </c>
      <c r="D16" s="124">
        <f>+C16+B16</f>
        <v>6279597000</v>
      </c>
      <c r="E16" s="125"/>
    </row>
    <row r="17" spans="1:4" ht="12.75">
      <c r="A17" s="126"/>
      <c r="B17" s="123"/>
      <c r="C17" s="123"/>
      <c r="D17" s="124"/>
    </row>
    <row r="18" spans="1:4" ht="12.75">
      <c r="A18" s="122" t="s">
        <v>126</v>
      </c>
      <c r="B18" s="123">
        <f>+B14-B16</f>
        <v>-458559000</v>
      </c>
      <c r="C18" s="123">
        <f>+C14-C16</f>
        <v>23070000</v>
      </c>
      <c r="D18" s="124">
        <f>+C18+B18</f>
        <v>-435489000</v>
      </c>
    </row>
    <row r="19" spans="1:4" ht="12.75">
      <c r="A19" s="126"/>
      <c r="B19" s="123"/>
      <c r="C19" s="123"/>
      <c r="D19" s="124"/>
    </row>
    <row r="20" spans="1:4" ht="12.75">
      <c r="A20" s="126" t="s">
        <v>127</v>
      </c>
      <c r="B20" s="123"/>
      <c r="C20" s="123">
        <v>3000000</v>
      </c>
      <c r="D20" s="124">
        <f>+C20+B20</f>
        <v>3000000</v>
      </c>
    </row>
    <row r="21" spans="1:4" ht="12.75">
      <c r="A21" s="126"/>
      <c r="B21" s="123"/>
      <c r="C21" s="123"/>
      <c r="D21" s="124"/>
    </row>
    <row r="22" spans="1:4" ht="12.75">
      <c r="A22" s="122" t="s">
        <v>128</v>
      </c>
      <c r="B22" s="123">
        <v>350000</v>
      </c>
      <c r="C22" s="123">
        <v>26070000</v>
      </c>
      <c r="D22" s="124">
        <f>+C22+B22</f>
        <v>26420000</v>
      </c>
    </row>
    <row r="23" spans="1:4" ht="12.75">
      <c r="A23" s="126"/>
      <c r="B23" s="123"/>
      <c r="C23" s="123"/>
      <c r="D23" s="124"/>
    </row>
    <row r="24" spans="1:4" ht="12.75" hidden="1">
      <c r="A24" s="126" t="s">
        <v>129</v>
      </c>
      <c r="B24" s="123">
        <f>+B22-B20</f>
        <v>350000</v>
      </c>
      <c r="C24" s="123">
        <f>+C22-C20</f>
        <v>23070000</v>
      </c>
      <c r="D24" s="124">
        <f>+C24+B24</f>
        <v>23420000</v>
      </c>
    </row>
    <row r="25" spans="1:4" ht="12.75" hidden="1">
      <c r="A25" s="126"/>
      <c r="B25" s="123"/>
      <c r="C25" s="123"/>
      <c r="D25" s="124"/>
    </row>
    <row r="26" spans="1:4" ht="12.75">
      <c r="A26" s="126" t="s">
        <v>130</v>
      </c>
      <c r="B26" s="123">
        <f>+B14+B20</f>
        <v>4210832000</v>
      </c>
      <c r="C26" s="123">
        <f>+C14+C20</f>
        <v>1636276000</v>
      </c>
      <c r="D26" s="123">
        <f>+D14+D20</f>
        <v>5847108000</v>
      </c>
    </row>
    <row r="27" spans="1:4" ht="12.75">
      <c r="A27" s="126" t="s">
        <v>131</v>
      </c>
      <c r="B27" s="123">
        <f>+B16+B22</f>
        <v>4669741000</v>
      </c>
      <c r="C27" s="123">
        <f>+C16+C22</f>
        <v>1636276000</v>
      </c>
      <c r="D27" s="123">
        <f>+D16+D22</f>
        <v>6306017000</v>
      </c>
    </row>
    <row r="28" spans="1:4" ht="12.75">
      <c r="A28" s="126"/>
      <c r="B28" s="123"/>
      <c r="C28" s="123"/>
      <c r="D28" s="123"/>
    </row>
    <row r="29" spans="1:4" ht="12.75">
      <c r="A29" s="126"/>
      <c r="B29" s="123"/>
      <c r="C29" s="123"/>
      <c r="D29" s="123"/>
    </row>
    <row r="30" spans="1:4" ht="12.75">
      <c r="A30" s="122" t="s">
        <v>132</v>
      </c>
      <c r="B30" s="123"/>
      <c r="C30" s="123"/>
      <c r="D30" s="124"/>
    </row>
    <row r="31" spans="1:4" ht="12.75">
      <c r="A31" s="122" t="s">
        <v>133</v>
      </c>
      <c r="B31" s="123">
        <f>+B26-B27</f>
        <v>-458909000</v>
      </c>
      <c r="C31" s="123">
        <f>+C26-C27</f>
        <v>0</v>
      </c>
      <c r="D31" s="124">
        <f>+C31+B31</f>
        <v>-458909000</v>
      </c>
    </row>
    <row r="32" spans="1:4" ht="12.75">
      <c r="A32" s="126"/>
      <c r="B32" s="123"/>
      <c r="C32" s="123"/>
      <c r="D32" s="124"/>
    </row>
    <row r="33" spans="1:4" ht="12.75">
      <c r="A33" s="126" t="s">
        <v>134</v>
      </c>
      <c r="B33" s="123">
        <v>458909000</v>
      </c>
      <c r="C33" s="123"/>
      <c r="D33" s="124">
        <f>+C33+B33</f>
        <v>458909000</v>
      </c>
    </row>
    <row r="34" spans="1:4" ht="12.75">
      <c r="A34" s="126"/>
      <c r="B34" s="123"/>
      <c r="C34" s="123"/>
      <c r="D34" s="124"/>
    </row>
    <row r="35" spans="1:4" ht="12.75">
      <c r="A35" s="126" t="s">
        <v>135</v>
      </c>
      <c r="B35" s="123"/>
      <c r="C35" s="123"/>
      <c r="D35" s="124"/>
    </row>
    <row r="36" spans="1:4" ht="12.75">
      <c r="A36" s="126"/>
      <c r="B36" s="123"/>
      <c r="C36" s="123"/>
      <c r="D36" s="124"/>
    </row>
    <row r="37" spans="1:4" ht="12.75">
      <c r="A37" s="126" t="s">
        <v>136</v>
      </c>
      <c r="B37" s="123">
        <f>+B31+B33-B35</f>
        <v>0</v>
      </c>
      <c r="C37" s="123">
        <f>+C31+C33-C35</f>
        <v>0</v>
      </c>
      <c r="D37" s="124">
        <f>+C37+B37</f>
        <v>0</v>
      </c>
    </row>
    <row r="38" spans="1:4" ht="12.75">
      <c r="A38" s="126"/>
      <c r="B38" s="123"/>
      <c r="C38" s="123"/>
      <c r="D38" s="124"/>
    </row>
    <row r="39" spans="1:4" ht="12.75">
      <c r="A39" s="126" t="s">
        <v>137</v>
      </c>
      <c r="B39" s="123">
        <f>SUM(B40:B42)</f>
        <v>0</v>
      </c>
      <c r="C39" s="123">
        <f>SUM(C40:C42)</f>
        <v>240000</v>
      </c>
      <c r="D39" s="123">
        <f>+D40+D41</f>
        <v>240000</v>
      </c>
    </row>
    <row r="40" spans="1:4" ht="12.75">
      <c r="A40" s="126" t="s">
        <v>138</v>
      </c>
      <c r="B40" s="123"/>
      <c r="C40" s="123">
        <v>240000</v>
      </c>
      <c r="D40" s="124">
        <f>+C40+B40</f>
        <v>240000</v>
      </c>
    </row>
    <row r="41" spans="1:4" ht="12.75">
      <c r="A41" s="126" t="s">
        <v>139</v>
      </c>
      <c r="B41" s="123"/>
      <c r="C41" s="123"/>
      <c r="D41" s="124"/>
    </row>
    <row r="42" spans="1:4" ht="12.75">
      <c r="A42" s="126" t="s">
        <v>140</v>
      </c>
      <c r="B42" s="123"/>
      <c r="C42" s="123"/>
      <c r="D42" s="124"/>
    </row>
    <row r="43" spans="1:4" ht="12.75">
      <c r="A43" s="126"/>
      <c r="B43" s="123"/>
      <c r="C43" s="123"/>
      <c r="D43" s="124"/>
    </row>
    <row r="44" spans="1:4" ht="12.75">
      <c r="A44" s="126" t="s">
        <v>141</v>
      </c>
      <c r="B44" s="123">
        <f>+B45+B46</f>
        <v>0</v>
      </c>
      <c r="C44" s="123">
        <f>+C45+C46</f>
        <v>240000</v>
      </c>
      <c r="D44" s="123">
        <f>+D45+D46</f>
        <v>240000</v>
      </c>
    </row>
    <row r="45" spans="1:4" ht="12.75">
      <c r="A45" s="126" t="s">
        <v>142</v>
      </c>
      <c r="B45" s="123"/>
      <c r="C45" s="123">
        <v>240000</v>
      </c>
      <c r="D45" s="124">
        <f>+C45+B45</f>
        <v>240000</v>
      </c>
    </row>
    <row r="46" spans="1:4" ht="12.75">
      <c r="A46" s="122" t="s">
        <v>143</v>
      </c>
      <c r="B46" s="123"/>
      <c r="C46" s="123"/>
      <c r="D46" s="124">
        <f>+C46+B46</f>
        <v>0</v>
      </c>
    </row>
    <row r="47" spans="1:4" ht="12.75">
      <c r="A47" s="127"/>
      <c r="B47" s="128"/>
      <c r="C47" s="128"/>
      <c r="D47" s="128"/>
    </row>
    <row r="48" spans="1:4" ht="12.75">
      <c r="A48" s="111"/>
      <c r="B48" s="129"/>
      <c r="C48" s="129"/>
      <c r="D48" s="129"/>
    </row>
    <row r="49" spans="2:4" ht="12.75">
      <c r="B49" s="125"/>
      <c r="D49" s="125"/>
    </row>
  </sheetData>
  <sheetProtection selectLockedCells="1" selectUnlockedCells="1"/>
  <mergeCells count="2">
    <mergeCell ref="A6:D6"/>
    <mergeCell ref="A8:D8"/>
  </mergeCells>
  <printOptions/>
  <pageMargins left="1.1097222222222223" right="0.4701388888888889" top="2.079861111111111" bottom="0.9840277777777777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rodriguezs</cp:lastModifiedBy>
  <cp:lastPrinted>2011-10-04T20:39:54Z</cp:lastPrinted>
  <dcterms:modified xsi:type="dcterms:W3CDTF">2011-10-04T20:40:00Z</dcterms:modified>
  <cp:category/>
  <cp:version/>
  <cp:contentType/>
  <cp:contentStatus/>
</cp:coreProperties>
</file>